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0"/>
  </bookViews>
  <sheets>
    <sheet name="уборка зерновых" sheetId="1" r:id="rId1"/>
    <sheet name="уборка прочие" sheetId="2" r:id="rId2"/>
    <sheet name="сев" sheetId="3" r:id="rId3"/>
    <sheet name="корма" sheetId="4" r:id="rId4"/>
    <sheet name="полевые работы" sheetId="5" r:id="rId5"/>
    <sheet name="молоко" sheetId="6" r:id="rId6"/>
  </sheets>
  <definedNames>
    <definedName name="_xlnm.Print_Titles" localSheetId="3">'корма'!$A:$A,'корма'!$3:$27</definedName>
    <definedName name="_xlnm.Print_Titles" localSheetId="0">'уборка зерновых'!$A:$A,'уборка зерновых'!$4:$29</definedName>
    <definedName name="_xlnm.Print_Titles" localSheetId="1">'уборка прочие'!$A:$A,'уборка прочие'!$3:$27</definedName>
  </definedNames>
  <calcPr fullCalcOnLoad="1"/>
</workbook>
</file>

<file path=xl/sharedStrings.xml><?xml version="1.0" encoding="utf-8"?>
<sst xmlns="http://schemas.openxmlformats.org/spreadsheetml/2006/main" count="401" uniqueCount="159">
  <si>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</si>
  <si>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</si>
  <si>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</si>
  <si>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</si>
  <si>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</si>
  <si>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</si>
  <si>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</si>
  <si>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</si>
  <si>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</si>
  <si>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</si>
  <si>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</si>
  <si>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</si>
  <si>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</si>
  <si>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</si>
  <si>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</si>
  <si>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</si>
  <si>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</si>
  <si>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</si>
  <si>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</si>
  <si>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</si>
  <si>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</si>
  <si>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</si>
  <si>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</si>
  <si>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</si>
  <si>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</si>
  <si>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</si>
  <si>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</si>
  <si>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</si>
  <si>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</si>
  <si>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</si>
  <si>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</si>
  <si>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</si>
  <si>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</si>
  <si>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</si>
  <si>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</si>
  <si>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</si>
  <si>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</si>
  <si>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</si>
  <si>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</si>
  <si>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</si>
  <si>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</si>
  <si>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</si>
  <si>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</si>
  <si>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</si>
  <si>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</si>
  <si>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</si>
  <si>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</si>
  <si>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</si>
  <si>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</si>
  <si>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</si>
  <si>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</si>
  <si>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</si>
  <si>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</si>
  <si>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</si>
  <si>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</si>
  <si>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</si>
  <si>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</si>
  <si>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</si>
  <si>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</si>
  <si>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</si>
  <si>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</si>
  <si>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</si>
  <si>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</si>
  <si>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</si>
  <si>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</si>
  <si>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</si>
  <si>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</si>
  <si>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</si>
  <si>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</si>
  <si>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</si>
  <si>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</si>
  <si>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</si>
  <si>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</si>
  <si>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</si>
  <si>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</si>
  <si>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</si>
  <si>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</si>
  <si>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</si>
  <si>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</si>
  <si>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</si>
  <si>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</si>
  <si>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</si>
  <si>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</si>
  <si>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</si>
  <si>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</si>
  <si>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</si>
  <si>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</si>
  <si>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</si>
  <si>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</si>
  <si>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</si>
  <si>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</si>
  <si>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</si>
  <si>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</si>
  <si>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</si>
  <si>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</si>
  <si>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</si>
  <si>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</si>
  <si>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</si>
  <si>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</si>
  <si>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</si>
  <si>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</si>
  <si>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</si>
  <si>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</si>
  <si>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</si>
  <si>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</si>
  <si>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</si>
  <si>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</si>
  <si>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</si>
  <si>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</si>
  <si>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</si>
  <si>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</si>
  <si>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</si>
  <si>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Потребность и обеспеченность животноводства кормами  в общественном секторе                             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</si>
  <si>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</si>
  <si>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</si>
  <si>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</si>
  <si>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</si>
  <si>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</si>
  <si>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</si>
  <si>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</si>
  <si>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</si>
  <si>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</si>
  <si>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</si>
  <si>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</si>
  <si>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</si>
  <si>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</si>
  <si>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</si>
  <si>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</si>
  <si>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</si>
  <si>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</si>
  <si>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</si>
  <si>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</si>
  <si>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</si>
  <si>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</si>
  <si>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1739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</si>
  <si>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</si>
  <si>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</si>
  <si>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</si>
  <si>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</si>
  <si>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</si>
  <si>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</si>
  <si>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</si>
  <si>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</si>
  <si>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</si>
  <si>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</si>
  <si>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</si>
  <si>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</si>
  <si>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</si>
  <si>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</si>
  <si>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</si>
  <si>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</si>
  <si>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</si>
  <si>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</si>
  <si>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</si>
  <si>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>г.Ульяновск</t>
  </si>
  <si>
    <t>ИТОГО:</t>
  </si>
  <si>
    <t>22.08</t>
  </si>
  <si>
    <t>Уборка сельскохозяйственных культур     23.08.2016</t>
  </si>
  <si>
    <t>23.08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</si>
</sst>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77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13" xfId="59" applyFont="1" applyFill="1" applyBorder="1" applyProtection="1">
      <alignment/>
      <protection locked="0"/>
    </xf>
    <xf numFmtId="0" fontId="19" fillId="0" borderId="14" xfId="59" applyFont="1" applyBorder="1" applyAlignment="1" applyProtection="1">
      <alignment horizontal="center"/>
      <protection locked="0"/>
    </xf>
    <xf numFmtId="164" fontId="19" fillId="0" borderId="15" xfId="0" applyNumberFormat="1" applyFont="1" applyBorder="1" applyAlignment="1">
      <alignment horizontal="center"/>
    </xf>
    <xf numFmtId="164" fontId="19" fillId="0" borderId="15" xfId="59" applyNumberFormat="1" applyFont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164" fontId="19" fillId="0" borderId="17" xfId="58" applyNumberFormat="1" applyFont="1" applyBorder="1" applyAlignment="1" applyProtection="1">
      <alignment horizontal="center"/>
      <protection hidden="1"/>
    </xf>
    <xf numFmtId="0" fontId="19" fillId="0" borderId="16" xfId="59" applyFont="1" applyBorder="1" applyAlignment="1" applyProtection="1">
      <alignment horizontal="center"/>
      <protection hidden="1"/>
    </xf>
    <xf numFmtId="0" fontId="19" fillId="0" borderId="15" xfId="59" applyFont="1" applyBorder="1" applyAlignment="1" applyProtection="1">
      <alignment horizontal="center"/>
      <protection hidden="1" locked="0"/>
    </xf>
    <xf numFmtId="1" fontId="19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59" applyFont="1" applyBorder="1" applyAlignment="1" applyProtection="1">
      <alignment horizontal="center"/>
      <protection hidden="1"/>
    </xf>
    <xf numFmtId="0" fontId="19" fillId="0" borderId="17" xfId="59" applyFont="1" applyBorder="1" applyAlignment="1" applyProtection="1">
      <alignment horizontal="center"/>
      <protection hidden="1"/>
    </xf>
    <xf numFmtId="0" fontId="19" fillId="0" borderId="15" xfId="59" applyNumberFormat="1" applyFont="1" applyBorder="1" applyAlignment="1" applyProtection="1">
      <alignment horizontal="center"/>
      <protection hidden="1"/>
    </xf>
    <xf numFmtId="1" fontId="19" fillId="0" borderId="15" xfId="59" applyNumberFormat="1" applyFont="1" applyBorder="1" applyAlignment="1" applyProtection="1">
      <alignment horizontal="center"/>
      <protection hidden="1"/>
    </xf>
    <xf numFmtId="0" fontId="19" fillId="0" borderId="16" xfId="0" applyFont="1" applyBorder="1" applyAlignment="1" applyProtection="1">
      <alignment horizontal="center"/>
      <protection hidden="1"/>
    </xf>
    <xf numFmtId="0" fontId="19" fillId="0" borderId="15" xfId="0" applyFont="1" applyBorder="1" applyAlignment="1" applyProtection="1">
      <alignment horizontal="center"/>
      <protection hidden="1" locked="0"/>
    </xf>
    <xf numFmtId="3" fontId="19" fillId="0" borderId="16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0" fontId="19" fillId="0" borderId="13" xfId="59" applyFont="1" applyBorder="1" applyProtection="1">
      <alignment/>
      <protection locked="0"/>
    </xf>
    <xf numFmtId="0" fontId="19" fillId="0" borderId="16" xfId="59" applyFont="1" applyBorder="1" applyAlignment="1" applyProtection="1">
      <alignment horizontal="center"/>
      <protection/>
    </xf>
    <xf numFmtId="0" fontId="19" fillId="0" borderId="15" xfId="59" applyFont="1" applyBorder="1" applyAlignment="1" applyProtection="1">
      <alignment horizontal="center"/>
      <protection/>
    </xf>
    <xf numFmtId="0" fontId="19" fillId="0" borderId="17" xfId="59" applyFont="1" applyBorder="1" applyAlignment="1" applyProtection="1">
      <alignment horizontal="center"/>
      <protection/>
    </xf>
    <xf numFmtId="0" fontId="19" fillId="0" borderId="16" xfId="59" applyNumberFormat="1" applyFont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Border="1" applyAlignment="1" applyProtection="1">
      <alignment horizontal="center" vertical="center" wrapText="1"/>
      <protection hidden="1"/>
    </xf>
    <xf numFmtId="4" fontId="19" fillId="0" borderId="17" xfId="59" applyNumberFormat="1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/>
      <protection locked="0"/>
    </xf>
    <xf numFmtId="4" fontId="19" fillId="0" borderId="10" xfId="0" applyNumberFormat="1" applyFont="1" applyBorder="1" applyAlignment="1" applyProtection="1">
      <alignment horizontal="center"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24" borderId="10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0" fontId="19" fillId="0" borderId="18" xfId="59" applyFont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locked="0"/>
    </xf>
    <xf numFmtId="165" fontId="19" fillId="0" borderId="10" xfId="0" applyNumberFormat="1" applyFont="1" applyBorder="1" applyAlignment="1" applyProtection="1">
      <alignment horizontal="center" vertical="center"/>
      <protection locked="0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59" applyFont="1" applyBorder="1" applyProtection="1">
      <alignment/>
      <protection locked="0"/>
    </xf>
    <xf numFmtId="0" fontId="19" fillId="24" borderId="18" xfId="59" applyFont="1" applyFill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/>
    </xf>
    <xf numFmtId="165" fontId="19" fillId="0" borderId="10" xfId="0" applyNumberFormat="1" applyFont="1" applyBorder="1" applyAlignment="1" applyProtection="1">
      <alignment horizontal="center" vertical="center"/>
      <protection hidden="1" locked="0"/>
    </xf>
    <xf numFmtId="165" fontId="19" fillId="0" borderId="10" xfId="58" applyNumberFormat="1" applyFont="1" applyBorder="1" applyAlignment="1" applyProtection="1">
      <alignment horizontal="center" vertical="center"/>
      <protection hidden="1"/>
    </xf>
    <xf numFmtId="164" fontId="19" fillId="0" borderId="10" xfId="0" applyNumberFormat="1" applyFont="1" applyBorder="1" applyAlignment="1">
      <alignment horizontal="center"/>
    </xf>
    <xf numFmtId="164" fontId="19" fillId="0" borderId="10" xfId="0" applyNumberFormat="1" applyFont="1" applyBorder="1" applyAlignment="1" applyProtection="1">
      <alignment horizontal="center"/>
      <protection locked="0"/>
    </xf>
    <xf numFmtId="1" fontId="19" fillId="0" borderId="10" xfId="0" applyNumberFormat="1" applyFont="1" applyFill="1" applyBorder="1" applyAlignment="1">
      <alignment horizontal="center"/>
    </xf>
    <xf numFmtId="164" fontId="19" fillId="0" borderId="10" xfId="58" applyNumberFormat="1" applyFont="1" applyBorder="1" applyAlignment="1" applyProtection="1">
      <alignment horizontal="center"/>
      <protection hidden="1"/>
    </xf>
    <xf numFmtId="1" fontId="19" fillId="0" borderId="11" xfId="0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center"/>
    </xf>
    <xf numFmtId="0" fontId="20" fillId="0" borderId="18" xfId="59" applyFont="1" applyBorder="1" applyProtection="1">
      <alignment/>
      <protection locked="0"/>
    </xf>
    <xf numFmtId="3" fontId="20" fillId="0" borderId="10" xfId="59" applyNumberFormat="1" applyFont="1" applyBorder="1" applyAlignment="1" applyProtection="1">
      <alignment horizontal="center" vertical="center"/>
      <protection/>
    </xf>
    <xf numFmtId="165" fontId="20" fillId="0" borderId="10" xfId="0" applyNumberFormat="1" applyFont="1" applyBorder="1" applyAlignment="1" applyProtection="1">
      <alignment horizontal="center" vertical="center"/>
      <protection hidden="1" locked="0"/>
    </xf>
    <xf numFmtId="165" fontId="20" fillId="0" borderId="10" xfId="0" applyNumberFormat="1" applyFont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center"/>
      <protection/>
    </xf>
    <xf numFmtId="164" fontId="20" fillId="0" borderId="10" xfId="59" applyNumberFormat="1" applyFont="1" applyBorder="1" applyAlignment="1" applyProtection="1">
      <alignment horizontal="center"/>
      <protection/>
    </xf>
    <xf numFmtId="164" fontId="20" fillId="0" borderId="10" xfId="0" applyNumberFormat="1" applyFont="1" applyBorder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/>
    </xf>
    <xf numFmtId="1" fontId="20" fillId="0" borderId="10" xfId="0" applyNumberFormat="1" applyFont="1" applyBorder="1" applyAlignment="1" applyProtection="1">
      <alignment horizontal="center"/>
      <protection/>
    </xf>
    <xf numFmtId="164" fontId="20" fillId="0" borderId="11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>
      <alignment/>
    </xf>
    <xf numFmtId="164" fontId="19" fillId="0" borderId="12" xfId="0" applyNumberFormat="1" applyFont="1" applyBorder="1" applyAlignment="1">
      <alignment horizontal="center"/>
    </xf>
    <xf numFmtId="1" fontId="19" fillId="0" borderId="16" xfId="0" applyNumberFormat="1" applyFont="1" applyBorder="1" applyAlignment="1">
      <alignment horizontal="center" vertical="center" wrapText="1"/>
    </xf>
    <xf numFmtId="0" fontId="19" fillId="0" borderId="14" xfId="59" applyFont="1" applyFill="1" applyBorder="1" applyAlignment="1" applyProtection="1">
      <alignment horizontal="center"/>
      <protection locked="0"/>
    </xf>
    <xf numFmtId="1" fontId="19" fillId="0" borderId="15" xfId="59" applyNumberFormat="1" applyFont="1" applyBorder="1" applyAlignment="1" applyProtection="1">
      <alignment horizontal="center" vertical="center" wrapText="1"/>
      <protection hidden="1"/>
    </xf>
    <xf numFmtId="165" fontId="19" fillId="0" borderId="15" xfId="59" applyNumberFormat="1" applyFont="1" applyBorder="1" applyAlignment="1" applyProtection="1">
      <alignment horizontal="center" vertical="center" wrapText="1"/>
      <protection hidden="1"/>
    </xf>
    <xf numFmtId="164" fontId="19" fillId="0" borderId="15" xfId="0" applyNumberFormat="1" applyFont="1" applyFill="1" applyBorder="1" applyAlignment="1">
      <alignment horizontal="center"/>
    </xf>
    <xf numFmtId="164" fontId="19" fillId="0" borderId="15" xfId="59" applyNumberFormat="1" applyFont="1" applyBorder="1" applyAlignment="1" applyProtection="1">
      <alignment horizontal="center"/>
      <protection hidden="1"/>
    </xf>
    <xf numFmtId="164" fontId="19" fillId="0" borderId="15" xfId="59" applyNumberFormat="1" applyFont="1" applyBorder="1" applyAlignment="1" applyProtection="1">
      <alignment horizontal="center"/>
      <protection hidden="1" locked="0"/>
    </xf>
    <xf numFmtId="164" fontId="20" fillId="0" borderId="20" xfId="59" applyNumberFormat="1" applyFont="1" applyBorder="1" applyAlignment="1" applyProtection="1">
      <alignment horizontal="center"/>
      <protection/>
    </xf>
    <xf numFmtId="164" fontId="19" fillId="0" borderId="21" xfId="59" applyNumberFormat="1" applyFont="1" applyBorder="1" applyAlignment="1" applyProtection="1">
      <alignment horizontal="center"/>
      <protection/>
    </xf>
    <xf numFmtId="164" fontId="19" fillId="0" borderId="22" xfId="0" applyNumberFormat="1" applyFont="1" applyBorder="1" applyAlignment="1">
      <alignment horizontal="center"/>
    </xf>
    <xf numFmtId="1" fontId="19" fillId="0" borderId="23" xfId="59" applyNumberFormat="1" applyFont="1" applyBorder="1" applyAlignment="1" applyProtection="1">
      <alignment horizontal="center"/>
      <protection/>
    </xf>
    <xf numFmtId="1" fontId="19" fillId="0" borderId="21" xfId="59" applyNumberFormat="1" applyFont="1" applyBorder="1" applyAlignment="1" applyProtection="1">
      <alignment horizontal="center"/>
      <protection/>
    </xf>
    <xf numFmtId="1" fontId="19" fillId="0" borderId="24" xfId="59" applyNumberFormat="1" applyFont="1" applyBorder="1" applyAlignment="1" applyProtection="1">
      <alignment horizontal="center"/>
      <protection/>
    </xf>
    <xf numFmtId="1" fontId="19" fillId="0" borderId="25" xfId="59" applyNumberFormat="1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164" fontId="19" fillId="0" borderId="26" xfId="0" applyNumberFormat="1" applyFont="1" applyBorder="1" applyAlignment="1" applyProtection="1">
      <alignment horizontal="center"/>
      <protection/>
    </xf>
    <xf numFmtId="0" fontId="20" fillId="0" borderId="27" xfId="59" applyFont="1" applyBorder="1" applyAlignment="1" applyProtection="1">
      <alignment horizontal="center"/>
      <protection/>
    </xf>
    <xf numFmtId="0" fontId="20" fillId="0" borderId="28" xfId="59" applyFont="1" applyBorder="1" applyAlignment="1" applyProtection="1">
      <alignment horizontal="center"/>
      <protection/>
    </xf>
    <xf numFmtId="164" fontId="20" fillId="0" borderId="28" xfId="0" applyNumberFormat="1" applyFont="1" applyBorder="1" applyAlignment="1">
      <alignment horizontal="center"/>
    </xf>
    <xf numFmtId="164" fontId="20" fillId="0" borderId="20" xfId="58" applyNumberFormat="1" applyFont="1" applyBorder="1" applyAlignment="1" applyProtection="1">
      <alignment horizontal="center"/>
      <protection hidden="1"/>
    </xf>
    <xf numFmtId="0" fontId="20" fillId="0" borderId="28" xfId="59" applyNumberFormat="1" applyFont="1" applyBorder="1" applyAlignment="1" applyProtection="1">
      <alignment horizontal="center"/>
      <protection/>
    </xf>
    <xf numFmtId="1" fontId="20" fillId="0" borderId="28" xfId="59" applyNumberFormat="1" applyFont="1" applyBorder="1" applyAlignment="1" applyProtection="1">
      <alignment horizontal="center"/>
      <protection hidden="1"/>
    </xf>
    <xf numFmtId="164" fontId="20" fillId="0" borderId="20" xfId="0" applyNumberFormat="1" applyFont="1" applyBorder="1" applyAlignment="1" applyProtection="1">
      <alignment horizontal="center"/>
      <protection/>
    </xf>
    <xf numFmtId="1" fontId="19" fillId="0" borderId="16" xfId="0" applyNumberFormat="1" applyFont="1" applyFill="1" applyBorder="1" applyAlignment="1" applyProtection="1">
      <alignment horizontal="center"/>
      <protection/>
    </xf>
    <xf numFmtId="1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7" xfId="58" applyNumberFormat="1" applyFont="1" applyFill="1" applyBorder="1" applyAlignment="1" applyProtection="1">
      <alignment horizontal="center"/>
      <protection hidden="1"/>
    </xf>
    <xf numFmtId="0" fontId="19" fillId="0" borderId="16" xfId="59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 locked="0"/>
    </xf>
    <xf numFmtId="164" fontId="19" fillId="0" borderId="17" xfId="59" applyNumberFormat="1" applyFont="1" applyFill="1" applyBorder="1" applyAlignment="1" applyProtection="1">
      <alignment horizontal="center"/>
      <protection hidden="1"/>
    </xf>
    <xf numFmtId="1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16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165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Fill="1" applyBorder="1" applyAlignment="1" applyProtection="1">
      <alignment horizontal="center"/>
      <protection hidden="1" locked="0"/>
    </xf>
    <xf numFmtId="0" fontId="19" fillId="0" borderId="15" xfId="59" applyNumberFormat="1" applyFont="1" applyFill="1" applyBorder="1" applyAlignment="1" applyProtection="1">
      <alignment horizontal="center"/>
      <protection hidden="1"/>
    </xf>
    <xf numFmtId="164" fontId="19" fillId="0" borderId="15" xfId="59" applyNumberFormat="1" applyFont="1" applyFill="1" applyBorder="1" applyAlignment="1" applyProtection="1">
      <alignment horizontal="center"/>
      <protection hidden="1"/>
    </xf>
    <xf numFmtId="164" fontId="19" fillId="0" borderId="15" xfId="58" applyNumberFormat="1" applyFont="1" applyFill="1" applyBorder="1" applyAlignment="1" applyProtection="1">
      <alignment horizontal="center"/>
      <protection hidden="1" locked="0"/>
    </xf>
    <xf numFmtId="164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/>
    </xf>
    <xf numFmtId="0" fontId="19" fillId="0" borderId="29" xfId="59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/>
    </xf>
    <xf numFmtId="0" fontId="19" fillId="0" borderId="17" xfId="59" applyFont="1" applyFill="1" applyBorder="1" applyAlignment="1" applyProtection="1">
      <alignment horizontal="center"/>
      <protection hidden="1"/>
    </xf>
    <xf numFmtId="0" fontId="19" fillId="0" borderId="15" xfId="0" applyNumberFormat="1" applyFont="1" applyFill="1" applyBorder="1" applyAlignment="1">
      <alignment horizontal="center"/>
    </xf>
    <xf numFmtId="1" fontId="19" fillId="0" borderId="15" xfId="59" applyNumberFormat="1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 hidden="1"/>
    </xf>
    <xf numFmtId="0" fontId="19" fillId="0" borderId="15" xfId="0" applyFont="1" applyFill="1" applyBorder="1" applyAlignment="1" applyProtection="1">
      <alignment horizontal="center"/>
      <protection hidden="1" locked="0"/>
    </xf>
    <xf numFmtId="0" fontId="0" fillId="0" borderId="0" xfId="0" applyFill="1" applyAlignment="1">
      <alignment/>
    </xf>
    <xf numFmtId="1" fontId="19" fillId="0" borderId="15" xfId="0" applyNumberFormat="1" applyFont="1" applyFill="1" applyBorder="1" applyAlignment="1">
      <alignment horizontal="center"/>
    </xf>
    <xf numFmtId="1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 locked="0"/>
    </xf>
    <xf numFmtId="164" fontId="19" fillId="0" borderId="29" xfId="58" applyNumberFormat="1" applyFont="1" applyFill="1" applyBorder="1" applyAlignment="1" applyProtection="1">
      <alignment horizontal="center"/>
      <protection hidden="1"/>
    </xf>
    <xf numFmtId="1" fontId="19" fillId="0" borderId="15" xfId="58" applyNumberFormat="1" applyFont="1" applyFill="1" applyBorder="1" applyAlignment="1" applyProtection="1">
      <alignment horizontal="center"/>
      <protection hidden="1"/>
    </xf>
    <xf numFmtId="164" fontId="19" fillId="0" borderId="15" xfId="59" applyNumberFormat="1" applyFont="1" applyFill="1" applyBorder="1" applyAlignment="1" applyProtection="1">
      <alignment horizontal="center"/>
      <protection locked="0"/>
    </xf>
    <xf numFmtId="164" fontId="19" fillId="0" borderId="15" xfId="59" applyNumberFormat="1" applyFont="1" applyFill="1" applyBorder="1" applyAlignment="1" applyProtection="1">
      <alignment horizontal="center"/>
      <protection hidden="1" locked="0"/>
    </xf>
    <xf numFmtId="1" fontId="19" fillId="0" borderId="28" xfId="59" applyNumberFormat="1" applyFont="1" applyBorder="1" applyAlignment="1" applyProtection="1">
      <alignment horizontal="center"/>
      <protection hidden="1"/>
    </xf>
    <xf numFmtId="164" fontId="19" fillId="0" borderId="20" xfId="59" applyNumberFormat="1" applyFont="1" applyBorder="1" applyAlignment="1" applyProtection="1">
      <alignment horizontal="center"/>
      <protection/>
    </xf>
    <xf numFmtId="164" fontId="19" fillId="0" borderId="28" xfId="0" applyNumberFormat="1" applyFont="1" applyBorder="1" applyAlignment="1">
      <alignment horizontal="center"/>
    </xf>
    <xf numFmtId="164" fontId="19" fillId="0" borderId="20" xfId="58" applyNumberFormat="1" applyFont="1" applyBorder="1" applyAlignment="1" applyProtection="1">
      <alignment horizontal="center"/>
      <protection hidden="1"/>
    </xf>
    <xf numFmtId="164" fontId="19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0" fillId="0" borderId="30" xfId="59" applyFont="1" applyFill="1" applyBorder="1" applyProtection="1">
      <alignment/>
      <protection locked="0"/>
    </xf>
    <xf numFmtId="0" fontId="20" fillId="0" borderId="31" xfId="59" applyFont="1" applyFill="1" applyBorder="1" applyAlignment="1" applyProtection="1">
      <alignment horizontal="center"/>
      <protection/>
    </xf>
    <xf numFmtId="0" fontId="20" fillId="0" borderId="27" xfId="59" applyFont="1" applyFill="1" applyBorder="1" applyAlignment="1" applyProtection="1">
      <alignment horizontal="center"/>
      <protection/>
    </xf>
    <xf numFmtId="0" fontId="20" fillId="0" borderId="28" xfId="59" applyFont="1" applyFill="1" applyBorder="1" applyAlignment="1" applyProtection="1">
      <alignment horizontal="center"/>
      <protection/>
    </xf>
    <xf numFmtId="164" fontId="20" fillId="0" borderId="28" xfId="59" applyNumberFormat="1" applyFont="1" applyFill="1" applyBorder="1" applyAlignment="1" applyProtection="1">
      <alignment horizontal="center"/>
      <protection/>
    </xf>
    <xf numFmtId="164" fontId="20" fillId="0" borderId="20" xfId="59" applyNumberFormat="1" applyFont="1" applyFill="1" applyBorder="1" applyAlignment="1" applyProtection="1">
      <alignment horizontal="center"/>
      <protection/>
    </xf>
    <xf numFmtId="164" fontId="20" fillId="0" borderId="28" xfId="0" applyNumberFormat="1" applyFont="1" applyFill="1" applyBorder="1" applyAlignment="1">
      <alignment horizontal="center"/>
    </xf>
    <xf numFmtId="0" fontId="20" fillId="0" borderId="27" xfId="59" applyNumberFormat="1" applyFont="1" applyFill="1" applyBorder="1" applyAlignment="1" applyProtection="1">
      <alignment horizontal="center" vertical="center" wrapText="1"/>
      <protection/>
    </xf>
    <xf numFmtId="0" fontId="20" fillId="0" borderId="28" xfId="59" applyNumberFormat="1" applyFont="1" applyFill="1" applyBorder="1" applyAlignment="1" applyProtection="1">
      <alignment horizontal="center" vertical="center" wrapText="1"/>
      <protection/>
    </xf>
    <xf numFmtId="165" fontId="20" fillId="0" borderId="28" xfId="59" applyNumberFormat="1" applyFont="1" applyFill="1" applyBorder="1" applyAlignment="1" applyProtection="1">
      <alignment horizontal="center" vertical="center" wrapText="1"/>
      <protection/>
    </xf>
    <xf numFmtId="1" fontId="20" fillId="0" borderId="28" xfId="59" applyNumberFormat="1" applyFont="1" applyFill="1" applyBorder="1" applyAlignment="1" applyProtection="1">
      <alignment horizontal="center" vertical="center" wrapText="1"/>
      <protection/>
    </xf>
    <xf numFmtId="4" fontId="20" fillId="0" borderId="20" xfId="59" applyNumberFormat="1" applyFont="1" applyFill="1" applyBorder="1" applyAlignment="1" applyProtection="1">
      <alignment horizontal="center" vertical="center" wrapText="1"/>
      <protection/>
    </xf>
    <xf numFmtId="164" fontId="20" fillId="0" borderId="28" xfId="59" applyNumberFormat="1" applyFont="1" applyFill="1" applyBorder="1" applyAlignment="1" applyProtection="1">
      <alignment horizontal="center"/>
      <protection hidden="1"/>
    </xf>
    <xf numFmtId="164" fontId="20" fillId="0" borderId="20" xfId="58" applyNumberFormat="1" applyFont="1" applyFill="1" applyBorder="1" applyAlignment="1" applyProtection="1">
      <alignment horizontal="center"/>
      <protection hidden="1"/>
    </xf>
    <xf numFmtId="0" fontId="20" fillId="0" borderId="28" xfId="59" applyNumberFormat="1" applyFont="1" applyFill="1" applyBorder="1" applyAlignment="1" applyProtection="1">
      <alignment horizontal="center"/>
      <protection/>
    </xf>
    <xf numFmtId="0" fontId="19" fillId="0" borderId="32" xfId="59" applyFont="1" applyFill="1" applyBorder="1" applyProtection="1">
      <alignment/>
      <protection locked="0"/>
    </xf>
    <xf numFmtId="0" fontId="19" fillId="0" borderId="33" xfId="59" applyFont="1" applyFill="1" applyBorder="1" applyAlignment="1" applyProtection="1">
      <alignment horizontal="center"/>
      <protection/>
    </xf>
    <xf numFmtId="0" fontId="19" fillId="0" borderId="23" xfId="59" applyFont="1" applyFill="1" applyBorder="1" applyAlignment="1" applyProtection="1">
      <alignment horizontal="center"/>
      <protection/>
    </xf>
    <xf numFmtId="0" fontId="19" fillId="0" borderId="21" xfId="59" applyFont="1" applyFill="1" applyBorder="1" applyAlignment="1" applyProtection="1">
      <alignment horizontal="center"/>
      <protection/>
    </xf>
    <xf numFmtId="164" fontId="19" fillId="0" borderId="21" xfId="59" applyNumberFormat="1" applyFont="1" applyFill="1" applyBorder="1" applyAlignment="1" applyProtection="1">
      <alignment horizontal="center"/>
      <protection/>
    </xf>
    <xf numFmtId="164" fontId="19" fillId="0" borderId="26" xfId="59" applyNumberFormat="1" applyFont="1" applyFill="1" applyBorder="1" applyAlignment="1" applyProtection="1">
      <alignment horizontal="center"/>
      <protection/>
    </xf>
    <xf numFmtId="164" fontId="19" fillId="0" borderId="22" xfId="0" applyNumberFormat="1" applyFont="1" applyFill="1" applyBorder="1" applyAlignment="1">
      <alignment horizontal="center"/>
    </xf>
    <xf numFmtId="164" fontId="19" fillId="0" borderId="21" xfId="0" applyNumberFormat="1" applyFont="1" applyFill="1" applyBorder="1" applyAlignment="1">
      <alignment horizontal="center"/>
    </xf>
    <xf numFmtId="164" fontId="19" fillId="0" borderId="25" xfId="0" applyNumberFormat="1" applyFont="1" applyFill="1" applyBorder="1" applyAlignment="1" applyProtection="1">
      <alignment horizontal="center"/>
      <protection/>
    </xf>
    <xf numFmtId="0" fontId="19" fillId="0" borderId="23" xfId="59" applyNumberFormat="1" applyFont="1" applyFill="1" applyBorder="1" applyAlignment="1" applyProtection="1">
      <alignment horizontal="center" vertical="center" wrapText="1"/>
      <protection/>
    </xf>
    <xf numFmtId="0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5" xfId="59" applyNumberFormat="1" applyFont="1" applyFill="1" applyBorder="1" applyAlignment="1" applyProtection="1">
      <alignment horizontal="center" vertical="center" wrapText="1"/>
      <protection/>
    </xf>
    <xf numFmtId="1" fontId="19" fillId="0" borderId="23" xfId="59" applyNumberFormat="1" applyFont="1" applyFill="1" applyBorder="1" applyAlignment="1" applyProtection="1">
      <alignment horizontal="center"/>
      <protection/>
    </xf>
    <xf numFmtId="1" fontId="19" fillId="0" borderId="21" xfId="59" applyNumberFormat="1" applyFont="1" applyFill="1" applyBorder="1" applyAlignment="1" applyProtection="1">
      <alignment horizontal="center"/>
      <protection/>
    </xf>
    <xf numFmtId="2" fontId="19" fillId="0" borderId="22" xfId="59" applyNumberFormat="1" applyFont="1" applyFill="1" applyBorder="1" applyAlignment="1" applyProtection="1">
      <alignment horizontal="center"/>
      <protection/>
    </xf>
    <xf numFmtId="0" fontId="20" fillId="0" borderId="16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5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7" xfId="54" applyFont="1" applyFill="1" applyBorder="1" applyAlignment="1" applyProtection="1">
      <alignment horizontal="center" vertical="center" textRotation="90" wrapText="1"/>
      <protection locked="0"/>
    </xf>
    <xf numFmtId="0" fontId="20" fillId="0" borderId="29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6" xfId="59" applyFont="1" applyFill="1" applyBorder="1" applyAlignment="1" applyProtection="1">
      <alignment horizontal="center"/>
      <protection locked="0"/>
    </xf>
    <xf numFmtId="0" fontId="19" fillId="0" borderId="15" xfId="59" applyFont="1" applyFill="1" applyBorder="1" applyAlignment="1" applyProtection="1">
      <alignment horizontal="center"/>
      <protection locked="0"/>
    </xf>
    <xf numFmtId="0" fontId="19" fillId="0" borderId="17" xfId="59" applyFont="1" applyFill="1" applyBorder="1" applyAlignment="1" applyProtection="1">
      <alignment horizontal="center"/>
      <protection locked="0"/>
    </xf>
    <xf numFmtId="1" fontId="19" fillId="0" borderId="16" xfId="59" applyNumberFormat="1" applyFont="1" applyFill="1" applyBorder="1" applyAlignment="1" applyProtection="1">
      <alignment horizontal="center"/>
      <protection locked="0"/>
    </xf>
    <xf numFmtId="0" fontId="19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29" xfId="59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20" fillId="0" borderId="15" xfId="59" applyNumberFormat="1" applyFont="1" applyFill="1" applyBorder="1" applyAlignment="1" applyProtection="1">
      <alignment horizontal="center"/>
      <protection hidden="1"/>
    </xf>
    <xf numFmtId="164" fontId="20" fillId="0" borderId="17" xfId="58" applyNumberFormat="1" applyFont="1" applyFill="1" applyBorder="1" applyAlignment="1" applyProtection="1">
      <alignment horizontal="center"/>
      <protection hidden="1"/>
    </xf>
    <xf numFmtId="1" fontId="19" fillId="0" borderId="34" xfId="0" applyNumberFormat="1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 horizontal="center" vertical="center"/>
      <protection hidden="1" locked="0"/>
    </xf>
    <xf numFmtId="1" fontId="20" fillId="0" borderId="34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31" fillId="0" borderId="0" xfId="0" applyFont="1" applyAlignment="1" applyProtection="1">
      <alignment/>
      <protection hidden="1"/>
    </xf>
    <xf numFmtId="0" fontId="19" fillId="0" borderId="27" xfId="0" applyFont="1" applyBorder="1" applyAlignment="1" applyProtection="1">
      <alignment horizontal="center" vertical="center" textRotation="90" wrapText="1"/>
      <protection hidden="1"/>
    </xf>
    <xf numFmtId="0" fontId="19" fillId="0" borderId="28" xfId="0" applyFont="1" applyBorder="1" applyAlignment="1" applyProtection="1">
      <alignment horizontal="center" vertical="center" textRotation="90" wrapText="1"/>
      <protection hidden="1"/>
    </xf>
    <xf numFmtId="0" fontId="19" fillId="0" borderId="20" xfId="0" applyFont="1" applyBorder="1" applyAlignment="1" applyProtection="1">
      <alignment horizontal="center" vertical="center" textRotation="90" wrapText="1"/>
      <protection hidden="1"/>
    </xf>
    <xf numFmtId="0" fontId="19" fillId="0" borderId="35" xfId="0" applyFont="1" applyBorder="1" applyAlignment="1" applyProtection="1">
      <alignment horizontal="center" vertical="center" textRotation="90" wrapText="1"/>
      <protection hidden="1"/>
    </xf>
    <xf numFmtId="0" fontId="19" fillId="0" borderId="36" xfId="0" applyFont="1" applyBorder="1" applyAlignment="1" applyProtection="1">
      <alignment horizontal="center" vertical="center" textRotation="90" wrapText="1"/>
      <protection hidden="1"/>
    </xf>
    <xf numFmtId="0" fontId="32" fillId="0" borderId="37" xfId="59" applyFont="1" applyFill="1" applyBorder="1" applyAlignment="1" applyProtection="1">
      <alignment vertical="top" wrapText="1"/>
      <protection hidden="1"/>
    </xf>
    <xf numFmtId="0" fontId="32" fillId="0" borderId="13" xfId="59" applyFont="1" applyFill="1" applyBorder="1" applyAlignment="1" applyProtection="1">
      <alignment vertical="top" wrapText="1"/>
      <protection hidden="1"/>
    </xf>
    <xf numFmtId="3" fontId="32" fillId="0" borderId="16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38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1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3" fontId="19" fillId="0" borderId="15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0" fontId="20" fillId="0" borderId="39" xfId="0" applyFont="1" applyBorder="1" applyAlignment="1" applyProtection="1">
      <alignment vertical="center"/>
      <protection hidden="1"/>
    </xf>
    <xf numFmtId="0" fontId="19" fillId="0" borderId="39" xfId="54" applyFont="1" applyBorder="1" applyProtection="1">
      <alignment/>
      <protection locked="0"/>
    </xf>
    <xf numFmtId="3" fontId="32" fillId="0" borderId="40" xfId="59" applyNumberFormat="1" applyFont="1" applyFill="1" applyBorder="1" applyAlignment="1" applyProtection="1">
      <alignment horizontal="center" vertical="top" wrapText="1"/>
      <protection hidden="1"/>
    </xf>
    <xf numFmtId="164" fontId="32" fillId="0" borderId="41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42" xfId="0" applyNumberFormat="1" applyFont="1" applyBorder="1" applyAlignment="1" applyProtection="1">
      <alignment horizontal="center" vertical="center" wrapText="1"/>
      <protection hidden="1"/>
    </xf>
    <xf numFmtId="3" fontId="19" fillId="25" borderId="40" xfId="59" applyNumberFormat="1" applyFont="1" applyFill="1" applyBorder="1" applyAlignment="1" applyProtection="1">
      <alignment horizontal="center"/>
      <protection hidden="1"/>
    </xf>
    <xf numFmtId="165" fontId="19" fillId="25" borderId="43" xfId="59" applyNumberFormat="1" applyFont="1" applyFill="1" applyBorder="1" applyAlignment="1" applyProtection="1">
      <alignment horizontal="center"/>
      <protection hidden="1"/>
    </xf>
    <xf numFmtId="3" fontId="19" fillId="0" borderId="42" xfId="0" applyNumberFormat="1" applyFont="1" applyBorder="1" applyAlignment="1">
      <alignment horizontal="center" vertical="center" wrapText="1"/>
    </xf>
    <xf numFmtId="1" fontId="19" fillId="25" borderId="40" xfId="60" applyNumberFormat="1" applyFont="1" applyFill="1" applyBorder="1" applyAlignment="1" applyProtection="1">
      <alignment horizontal="center" vertical="center"/>
      <protection hidden="1" locked="0"/>
    </xf>
    <xf numFmtId="164" fontId="19" fillId="0" borderId="41" xfId="0" applyNumberFormat="1" applyFont="1" applyBorder="1" applyAlignment="1" applyProtection="1">
      <alignment horizontal="center"/>
      <protection hidden="1"/>
    </xf>
    <xf numFmtId="164" fontId="19" fillId="0" borderId="22" xfId="0" applyNumberFormat="1" applyFont="1" applyBorder="1" applyAlignment="1" applyProtection="1">
      <alignment horizontal="center"/>
      <protection hidden="1"/>
    </xf>
    <xf numFmtId="164" fontId="19" fillId="0" borderId="44" xfId="0" applyNumberFormat="1" applyFont="1" applyBorder="1" applyAlignment="1" applyProtection="1">
      <alignment horizontal="center"/>
      <protection hidden="1"/>
    </xf>
    <xf numFmtId="3" fontId="19" fillId="0" borderId="38" xfId="0" applyNumberFormat="1" applyFont="1" applyBorder="1" applyAlignment="1" applyProtection="1">
      <alignment horizontal="center" vertical="center" wrapText="1"/>
      <protection hidden="1"/>
    </xf>
    <xf numFmtId="1" fontId="19" fillId="25" borderId="22" xfId="60" applyNumberFormat="1" applyFont="1" applyFill="1" applyBorder="1" applyAlignment="1" applyProtection="1">
      <alignment horizontal="center" vertical="center"/>
      <protection hidden="1" locked="0"/>
    </xf>
    <xf numFmtId="164" fontId="19" fillId="0" borderId="26" xfId="0" applyNumberFormat="1" applyFont="1" applyBorder="1" applyAlignment="1" applyProtection="1">
      <alignment horizontal="center"/>
      <protection hidden="1"/>
    </xf>
    <xf numFmtId="3" fontId="29" fillId="0" borderId="45" xfId="59" applyNumberFormat="1" applyFont="1" applyFill="1" applyBorder="1" applyAlignment="1" applyProtection="1">
      <alignment horizontal="center" vertical="center" wrapText="1"/>
      <protection hidden="1"/>
    </xf>
    <xf numFmtId="3" fontId="29" fillId="0" borderId="46" xfId="59" applyNumberFormat="1" applyFont="1" applyFill="1" applyBorder="1" applyAlignment="1" applyProtection="1">
      <alignment horizontal="center" vertical="center" wrapText="1"/>
      <protection hidden="1"/>
    </xf>
    <xf numFmtId="3" fontId="20" fillId="0" borderId="47" xfId="0" applyNumberFormat="1" applyFont="1" applyBorder="1" applyAlignment="1" applyProtection="1">
      <alignment horizontal="center" vertical="center"/>
      <protection hidden="1"/>
    </xf>
    <xf numFmtId="3" fontId="20" fillId="0" borderId="46" xfId="0" applyNumberFormat="1" applyFont="1" applyBorder="1" applyAlignment="1" applyProtection="1">
      <alignment horizontal="center" vertical="center"/>
      <protection hidden="1"/>
    </xf>
    <xf numFmtId="3" fontId="20" fillId="0" borderId="45" xfId="0" applyNumberFormat="1" applyFont="1" applyBorder="1" applyAlignment="1" applyProtection="1">
      <alignment horizontal="center" vertical="center"/>
      <protection hidden="1"/>
    </xf>
    <xf numFmtId="1" fontId="20" fillId="0" borderId="45" xfId="0" applyNumberFormat="1" applyFont="1" applyBorder="1" applyAlignment="1" applyProtection="1">
      <alignment horizontal="center" vertical="center"/>
      <protection hidden="1"/>
    </xf>
    <xf numFmtId="164" fontId="32" fillId="0" borderId="48" xfId="59" applyNumberFormat="1" applyFont="1" applyFill="1" applyBorder="1" applyAlignment="1" applyProtection="1">
      <alignment horizontal="center" vertical="center" wrapText="1"/>
      <protection hidden="1"/>
    </xf>
    <xf numFmtId="165" fontId="20" fillId="0" borderId="10" xfId="0" applyNumberFormat="1" applyFont="1" applyBorder="1" applyAlignment="1" applyProtection="1">
      <alignment horizontal="center"/>
      <protection locked="0"/>
    </xf>
    <xf numFmtId="3" fontId="32" fillId="0" borderId="16" xfId="59" applyNumberFormat="1" applyFont="1" applyFill="1" applyBorder="1" applyAlignment="1" applyProtection="1">
      <alignment horizontal="center" vertical="center" wrapText="1"/>
      <protection hidden="1"/>
    </xf>
    <xf numFmtId="164" fontId="32" fillId="0" borderId="17" xfId="59" applyNumberFormat="1" applyFont="1" applyFill="1" applyBorder="1" applyAlignment="1" applyProtection="1">
      <alignment horizontal="center" vertical="center" wrapText="1"/>
      <protection hidden="1"/>
    </xf>
    <xf numFmtId="3" fontId="19" fillId="25" borderId="22" xfId="59" applyNumberFormat="1" applyFont="1" applyFill="1" applyBorder="1" applyAlignment="1" applyProtection="1">
      <alignment horizontal="center" vertical="center"/>
      <protection hidden="1"/>
    </xf>
    <xf numFmtId="165" fontId="19" fillId="25" borderId="26" xfId="59" applyNumberFormat="1" applyFont="1" applyFill="1" applyBorder="1" applyAlignment="1" applyProtection="1">
      <alignment horizontal="center" vertical="center"/>
      <protection hidden="1"/>
    </xf>
    <xf numFmtId="164" fontId="19" fillId="0" borderId="17" xfId="0" applyNumberFormat="1" applyFont="1" applyBorder="1" applyAlignment="1" applyProtection="1">
      <alignment horizontal="center" vertical="center"/>
      <protection hidden="1"/>
    </xf>
    <xf numFmtId="164" fontId="19" fillId="0" borderId="15" xfId="0" applyNumberFormat="1" applyFont="1" applyBorder="1" applyAlignment="1" applyProtection="1">
      <alignment horizontal="center" vertical="center"/>
      <protection hidden="1"/>
    </xf>
    <xf numFmtId="3" fontId="19" fillId="25" borderId="15" xfId="59" applyNumberFormat="1" applyFont="1" applyFill="1" applyBorder="1" applyAlignment="1" applyProtection="1">
      <alignment horizontal="center" vertical="center"/>
      <protection hidden="1"/>
    </xf>
    <xf numFmtId="165" fontId="19" fillId="25" borderId="17" xfId="59" applyNumberFormat="1" applyFont="1" applyFill="1" applyBorder="1" applyAlignment="1" applyProtection="1">
      <alignment horizontal="center" vertical="center"/>
      <protection hidden="1"/>
    </xf>
    <xf numFmtId="164" fontId="19" fillId="0" borderId="49" xfId="0" applyNumberFormat="1" applyFont="1" applyBorder="1" applyAlignment="1" applyProtection="1">
      <alignment horizontal="center" vertical="center"/>
      <protection hidden="1"/>
    </xf>
    <xf numFmtId="3" fontId="30" fillId="0" borderId="50" xfId="0" applyNumberFormat="1" applyFont="1" applyBorder="1" applyAlignment="1">
      <alignment horizontal="center" vertical="center"/>
    </xf>
    <xf numFmtId="165" fontId="20" fillId="25" borderId="17" xfId="59" applyNumberFormat="1" applyFont="1" applyFill="1" applyBorder="1" applyAlignment="1" applyProtection="1">
      <alignment horizontal="center" vertical="center"/>
      <protection hidden="1"/>
    </xf>
    <xf numFmtId="3" fontId="19" fillId="0" borderId="45" xfId="54" applyNumberFormat="1" applyFont="1" applyBorder="1" applyAlignment="1" applyProtection="1">
      <alignment horizontal="center" vertical="center"/>
      <protection/>
    </xf>
    <xf numFmtId="3" fontId="19" fillId="0" borderId="46" xfId="54" applyNumberFormat="1" applyFont="1" applyBorder="1" applyAlignment="1" applyProtection="1">
      <alignment horizontal="center" vertical="center"/>
      <protection/>
    </xf>
    <xf numFmtId="0" fontId="19" fillId="0" borderId="45" xfId="0" applyFont="1" applyBorder="1" applyAlignment="1" applyProtection="1">
      <alignment horizontal="center" vertical="center"/>
      <protection hidden="1"/>
    </xf>
    <xf numFmtId="0" fontId="19" fillId="0" borderId="46" xfId="0" applyFont="1" applyBorder="1" applyAlignment="1" applyProtection="1">
      <alignment horizontal="center" vertical="center"/>
      <protection hidden="1"/>
    </xf>
    <xf numFmtId="164" fontId="19" fillId="0" borderId="48" xfId="0" applyNumberFormat="1" applyFont="1" applyBorder="1" applyAlignment="1" applyProtection="1">
      <alignment horizontal="center" vertical="center"/>
      <protection hidden="1"/>
    </xf>
    <xf numFmtId="164" fontId="19" fillId="0" borderId="39" xfId="0" applyNumberFormat="1" applyFont="1" applyBorder="1" applyAlignment="1" applyProtection="1">
      <alignment horizontal="center" vertical="center"/>
      <protection hidden="1"/>
    </xf>
    <xf numFmtId="164" fontId="19" fillId="0" borderId="46" xfId="0" applyNumberFormat="1" applyFont="1" applyBorder="1" applyAlignment="1" applyProtection="1">
      <alignment horizontal="center" vertical="center"/>
      <protection hidden="1"/>
    </xf>
    <xf numFmtId="0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21" xfId="59" applyNumberFormat="1" applyFont="1" applyBorder="1" applyAlignment="1" applyProtection="1">
      <alignment horizontal="center"/>
      <protection/>
    </xf>
    <xf numFmtId="164" fontId="20" fillId="0" borderId="15" xfId="58" applyNumberFormat="1" applyFont="1" applyFill="1" applyBorder="1" applyAlignment="1" applyProtection="1">
      <alignment horizontal="center"/>
      <protection hidden="1"/>
    </xf>
    <xf numFmtId="165" fontId="19" fillId="0" borderId="10" xfId="0" applyNumberFormat="1" applyFont="1" applyBorder="1" applyAlignment="1" applyProtection="1">
      <alignment horizontal="center"/>
      <protection locked="0"/>
    </xf>
    <xf numFmtId="164" fontId="19" fillId="0" borderId="11" xfId="0" applyNumberFormat="1" applyFont="1" applyBorder="1" applyAlignment="1" applyProtection="1">
      <alignment horizontal="center"/>
      <protection locked="0"/>
    </xf>
    <xf numFmtId="0" fontId="19" fillId="0" borderId="15" xfId="0" applyNumberFormat="1" applyFont="1" applyBorder="1" applyAlignment="1" applyProtection="1">
      <alignment horizontal="center" vertical="center"/>
      <protection hidden="1"/>
    </xf>
    <xf numFmtId="164" fontId="29" fillId="0" borderId="17" xfId="59" applyNumberFormat="1" applyFont="1" applyFill="1" applyBorder="1" applyAlignment="1" applyProtection="1">
      <alignment horizontal="center" vertical="center" wrapText="1"/>
      <protection hidden="1"/>
    </xf>
    <xf numFmtId="164" fontId="19" fillId="0" borderId="28" xfId="59" applyNumberFormat="1" applyFont="1" applyFill="1" applyBorder="1" applyAlignment="1" applyProtection="1">
      <alignment horizontal="center"/>
      <protection/>
    </xf>
    <xf numFmtId="164" fontId="19" fillId="0" borderId="20" xfId="59" applyNumberFormat="1" applyFont="1" applyFill="1" applyBorder="1" applyAlignment="1" applyProtection="1">
      <alignment horizontal="center"/>
      <protection/>
    </xf>
    <xf numFmtId="0" fontId="20" fillId="0" borderId="0" xfId="59" applyFont="1" applyAlignment="1">
      <alignment horizontal="center" wrapText="1"/>
      <protection/>
    </xf>
    <xf numFmtId="14" fontId="20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19" fillId="0" borderId="51" xfId="0" applyFont="1" applyBorder="1" applyAlignment="1">
      <alignment horizontal="center" vertical="center"/>
    </xf>
    <xf numFmtId="0" fontId="20" fillId="0" borderId="0" xfId="59" applyFont="1">
      <alignment/>
      <protection/>
    </xf>
    <xf numFmtId="0" fontId="20" fillId="0" borderId="16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/>
      <protection/>
    </xf>
    <xf numFmtId="0" fontId="20" fillId="0" borderId="17" xfId="0" applyFont="1" applyBorder="1" applyAlignment="1">
      <alignment horizontal="center" vertical="center"/>
    </xf>
    <xf numFmtId="0" fontId="19" fillId="0" borderId="13" xfId="59" applyFont="1" applyBorder="1">
      <alignment/>
      <protection/>
    </xf>
    <xf numFmtId="1" fontId="19" fillId="0" borderId="16" xfId="0" applyNumberFormat="1" applyFont="1" applyBorder="1" applyAlignment="1">
      <alignment horizontal="center" vertical="center"/>
    </xf>
    <xf numFmtId="1" fontId="19" fillId="0" borderId="15" xfId="59" applyNumberFormat="1" applyFont="1" applyBorder="1" applyAlignment="1">
      <alignment horizontal="center"/>
      <protection/>
    </xf>
    <xf numFmtId="164" fontId="19" fillId="0" borderId="17" xfId="59" applyNumberFormat="1" applyFont="1" applyBorder="1" applyAlignment="1">
      <alignment horizontal="center" vertical="center"/>
      <protection/>
    </xf>
    <xf numFmtId="172" fontId="19" fillId="0" borderId="16" xfId="0" applyNumberFormat="1" applyFont="1" applyBorder="1" applyAlignment="1">
      <alignment horizontal="center" vertical="center" wrapText="1"/>
    </xf>
    <xf numFmtId="0" fontId="19" fillId="0" borderId="15" xfId="59" applyFont="1" applyBorder="1" applyAlignment="1">
      <alignment horizontal="center"/>
      <protection/>
    </xf>
    <xf numFmtId="1" fontId="19" fillId="0" borderId="17" xfId="59" applyNumberFormat="1" applyFont="1" applyBorder="1" applyAlignment="1">
      <alignment horizontal="center"/>
      <protection/>
    </xf>
    <xf numFmtId="0" fontId="19" fillId="0" borderId="13" xfId="59" applyFont="1" applyFill="1" applyBorder="1">
      <alignment/>
      <protection/>
    </xf>
    <xf numFmtId="0" fontId="20" fillId="0" borderId="13" xfId="59" applyFont="1" applyBorder="1">
      <alignment/>
      <protection/>
    </xf>
    <xf numFmtId="1" fontId="20" fillId="0" borderId="16" xfId="59" applyNumberFormat="1" applyFont="1" applyBorder="1" applyAlignment="1">
      <alignment horizontal="center"/>
      <protection/>
    </xf>
    <xf numFmtId="1" fontId="20" fillId="0" borderId="15" xfId="59" applyNumberFormat="1" applyFont="1" applyBorder="1" applyAlignment="1">
      <alignment horizontal="center"/>
      <protection/>
    </xf>
    <xf numFmtId="164" fontId="20" fillId="0" borderId="17" xfId="59" applyNumberFormat="1" applyFont="1" applyBorder="1" applyAlignment="1">
      <alignment horizontal="center" vertical="center"/>
      <protection/>
    </xf>
    <xf numFmtId="1" fontId="20" fillId="0" borderId="17" xfId="59" applyNumberFormat="1" applyFont="1" applyBorder="1" applyAlignment="1">
      <alignment horizontal="center"/>
      <protection/>
    </xf>
    <xf numFmtId="0" fontId="19" fillId="0" borderId="30" xfId="59" applyFont="1" applyBorder="1">
      <alignment/>
      <protection/>
    </xf>
    <xf numFmtId="1" fontId="19" fillId="0" borderId="27" xfId="59" applyNumberFormat="1" applyFont="1" applyBorder="1" applyAlignment="1">
      <alignment horizontal="center"/>
      <protection/>
    </xf>
    <xf numFmtId="1" fontId="19" fillId="0" borderId="28" xfId="59" applyNumberFormat="1" applyFont="1" applyBorder="1" applyAlignment="1">
      <alignment horizontal="center"/>
      <protection/>
    </xf>
    <xf numFmtId="0" fontId="19" fillId="0" borderId="28" xfId="59" applyFont="1" applyBorder="1" applyAlignment="1">
      <alignment horizontal="center"/>
      <protection/>
    </xf>
    <xf numFmtId="164" fontId="19" fillId="0" borderId="20" xfId="59" applyNumberFormat="1" applyFont="1" applyBorder="1" applyAlignment="1">
      <alignment horizontal="center" vertical="center"/>
      <protection/>
    </xf>
    <xf numFmtId="0" fontId="19" fillId="0" borderId="20" xfId="59" applyFont="1" applyBorder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4" fontId="33" fillId="0" borderId="0" xfId="0" applyNumberFormat="1" applyFont="1" applyAlignment="1">
      <alignment vertical="center"/>
    </xf>
    <xf numFmtId="0" fontId="36" fillId="0" borderId="16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7" fillId="0" borderId="13" xfId="62" applyFont="1" applyFill="1" applyBorder="1" applyAlignment="1" applyProtection="1">
      <alignment vertical="center"/>
      <protection locked="0"/>
    </xf>
    <xf numFmtId="0" fontId="37" fillId="0" borderId="16" xfId="62" applyNumberFormat="1" applyFont="1" applyFill="1" applyBorder="1" applyAlignment="1" applyProtection="1">
      <alignment horizontal="center" vertical="center"/>
      <protection locked="0"/>
    </xf>
    <xf numFmtId="0" fontId="37" fillId="0" borderId="15" xfId="62" applyNumberFormat="1" applyFont="1" applyFill="1" applyBorder="1" applyAlignment="1" applyProtection="1">
      <alignment horizontal="center" vertical="center"/>
      <protection locked="0"/>
    </xf>
    <xf numFmtId="1" fontId="37" fillId="0" borderId="29" xfId="62" applyNumberFormat="1" applyFont="1" applyFill="1" applyBorder="1" applyAlignment="1" applyProtection="1">
      <alignment horizontal="center" vertical="center"/>
      <protection locked="0"/>
    </xf>
    <xf numFmtId="1" fontId="37" fillId="0" borderId="16" xfId="62" applyNumberFormat="1" applyFont="1" applyFill="1" applyBorder="1" applyAlignment="1" applyProtection="1">
      <alignment horizontal="center" vertical="center"/>
      <protection locked="0"/>
    </xf>
    <xf numFmtId="1" fontId="37" fillId="0" borderId="15" xfId="62" applyNumberFormat="1" applyFont="1" applyFill="1" applyBorder="1" applyAlignment="1" applyProtection="1">
      <alignment horizontal="center" vertical="center"/>
      <protection locked="0"/>
    </xf>
    <xf numFmtId="1" fontId="37" fillId="0" borderId="17" xfId="62" applyNumberFormat="1" applyFont="1" applyFill="1" applyBorder="1" applyAlignment="1" applyProtection="1">
      <alignment horizontal="center" vertical="center"/>
      <protection locked="0"/>
    </xf>
    <xf numFmtId="0" fontId="24" fillId="0" borderId="42" xfId="0" applyFont="1" applyBorder="1" applyAlignment="1">
      <alignment/>
    </xf>
    <xf numFmtId="0" fontId="24" fillId="0" borderId="40" xfId="0" applyFont="1" applyBorder="1" applyAlignment="1">
      <alignment/>
    </xf>
    <xf numFmtId="0" fontId="24" fillId="0" borderId="41" xfId="0" applyFont="1" applyBorder="1" applyAlignment="1">
      <alignment/>
    </xf>
    <xf numFmtId="0" fontId="37" fillId="0" borderId="16" xfId="0" applyNumberFormat="1" applyFont="1" applyBorder="1" applyAlignment="1">
      <alignment horizontal="center" vertical="center"/>
    </xf>
    <xf numFmtId="3" fontId="37" fillId="0" borderId="16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64" fontId="24" fillId="0" borderId="17" xfId="0" applyNumberFormat="1" applyFont="1" applyBorder="1" applyAlignment="1">
      <alignment horizontal="center" vertical="center"/>
    </xf>
    <xf numFmtId="0" fontId="26" fillId="0" borderId="13" xfId="62" applyFont="1" applyFill="1" applyBorder="1" applyAlignment="1" applyProtection="1">
      <alignment vertical="center"/>
      <protection locked="0"/>
    </xf>
    <xf numFmtId="0" fontId="37" fillId="0" borderId="16" xfId="62" applyFont="1" applyFill="1" applyBorder="1" applyAlignment="1" applyProtection="1">
      <alignment horizontal="center" vertical="center"/>
      <protection locked="0"/>
    </xf>
    <xf numFmtId="0" fontId="37" fillId="0" borderId="15" xfId="62" applyFont="1" applyFill="1" applyBorder="1" applyAlignment="1" applyProtection="1">
      <alignment horizontal="center" vertical="center"/>
      <protection locked="0"/>
    </xf>
    <xf numFmtId="0" fontId="37" fillId="0" borderId="16" xfId="0" applyFont="1" applyBorder="1" applyAlignment="1" applyProtection="1">
      <alignment horizontal="center" vertical="center"/>
      <protection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164" fontId="24" fillId="0" borderId="54" xfId="0" applyNumberFormat="1" applyFont="1" applyBorder="1" applyAlignment="1">
      <alignment horizontal="center" vertical="center"/>
    </xf>
    <xf numFmtId="0" fontId="26" fillId="0" borderId="30" xfId="0" applyFont="1" applyFill="1" applyBorder="1" applyAlignment="1" applyProtection="1">
      <alignment horizontal="center" vertical="center"/>
      <protection locked="0"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0" fontId="26" fillId="0" borderId="28" xfId="0" applyFont="1" applyFill="1" applyBorder="1" applyAlignment="1" applyProtection="1">
      <alignment horizontal="center" vertical="center"/>
      <protection locked="0"/>
    </xf>
    <xf numFmtId="1" fontId="26" fillId="0" borderId="36" xfId="0" applyNumberFormat="1" applyFont="1" applyFill="1" applyBorder="1" applyAlignment="1" applyProtection="1">
      <alignment horizontal="center" vertical="center"/>
      <protection locked="0"/>
    </xf>
    <xf numFmtId="1" fontId="26" fillId="0" borderId="27" xfId="0" applyNumberFormat="1" applyFont="1" applyFill="1" applyBorder="1" applyAlignment="1" applyProtection="1">
      <alignment horizontal="center" vertical="center"/>
      <protection locked="0"/>
    </xf>
    <xf numFmtId="1" fontId="26" fillId="0" borderId="28" xfId="0" applyNumberFormat="1" applyFont="1" applyFill="1" applyBorder="1" applyAlignment="1" applyProtection="1">
      <alignment horizontal="center" vertical="center"/>
      <protection locked="0"/>
    </xf>
    <xf numFmtId="1" fontId="26" fillId="0" borderId="20" xfId="0" applyNumberFormat="1" applyFont="1" applyFill="1" applyBorder="1" applyAlignment="1" applyProtection="1">
      <alignment horizontal="center" vertical="center"/>
      <protection locked="0"/>
    </xf>
    <xf numFmtId="0" fontId="34" fillId="0" borderId="45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164" fontId="25" fillId="0" borderId="48" xfId="0" applyNumberFormat="1" applyFont="1" applyBorder="1" applyAlignment="1">
      <alignment horizontal="center" vertical="center"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55" xfId="62" applyFont="1" applyFill="1" applyBorder="1" applyAlignment="1" applyProtection="1">
      <alignment horizontal="center" vertical="center"/>
      <protection/>
    </xf>
    <xf numFmtId="14" fontId="20" fillId="0" borderId="55" xfId="62" applyNumberFormat="1" applyFont="1" applyFill="1" applyBorder="1" applyAlignment="1" applyProtection="1">
      <alignment horizontal="center" vertical="center"/>
      <protection/>
    </xf>
    <xf numFmtId="49" fontId="30" fillId="0" borderId="12" xfId="56" applyNumberFormat="1" applyFont="1" applyBorder="1" applyAlignment="1">
      <alignment horizontal="center" vertical="center"/>
      <protection/>
    </xf>
    <xf numFmtId="0" fontId="30" fillId="0" borderId="12" xfId="60" applyFont="1" applyBorder="1" applyAlignment="1" applyProtection="1">
      <alignment horizontal="center" vertical="center"/>
      <protection locked="0"/>
    </xf>
    <xf numFmtId="0" fontId="30" fillId="0" borderId="56" xfId="60" applyFont="1" applyBorder="1" applyAlignment="1" applyProtection="1">
      <alignment horizontal="center" vertical="center"/>
      <protection locked="0"/>
    </xf>
    <xf numFmtId="0" fontId="39" fillId="24" borderId="57" xfId="56" applyFont="1" applyFill="1" applyBorder="1" applyAlignment="1">
      <alignment vertical="top" wrapText="1"/>
      <protection/>
    </xf>
    <xf numFmtId="1" fontId="30" fillId="24" borderId="58" xfId="56" applyNumberFormat="1" applyFont="1" applyFill="1" applyBorder="1" applyAlignment="1">
      <alignment horizontal="center"/>
      <protection/>
    </xf>
    <xf numFmtId="164" fontId="30" fillId="24" borderId="58" xfId="56" applyNumberFormat="1" applyFont="1" applyFill="1" applyBorder="1" applyAlignment="1">
      <alignment horizontal="center"/>
      <protection/>
    </xf>
    <xf numFmtId="164" fontId="30" fillId="25" borderId="58" xfId="55" applyNumberFormat="1" applyFont="1" applyFill="1" applyBorder="1" applyAlignment="1">
      <alignment horizontal="center"/>
      <protection/>
    </xf>
    <xf numFmtId="164" fontId="30" fillId="24" borderId="58" xfId="57" applyNumberFormat="1" applyFont="1" applyFill="1" applyBorder="1" applyAlignment="1">
      <alignment horizontal="center"/>
      <protection/>
    </xf>
    <xf numFmtId="164" fontId="30" fillId="24" borderId="58" xfId="60" applyNumberFormat="1" applyFont="1" applyFill="1" applyBorder="1" applyAlignment="1" applyProtection="1">
      <alignment horizontal="center" vertical="center"/>
      <protection locked="0"/>
    </xf>
    <xf numFmtId="164" fontId="30" fillId="25" borderId="58" xfId="60" applyNumberFormat="1" applyFont="1" applyFill="1" applyBorder="1" applyAlignment="1" applyProtection="1">
      <alignment horizontal="center" vertical="center"/>
      <protection locked="0"/>
    </xf>
    <xf numFmtId="164" fontId="30" fillId="24" borderId="58" xfId="60" applyNumberFormat="1" applyFont="1" applyFill="1" applyBorder="1" applyAlignment="1" applyProtection="1">
      <alignment horizontal="center"/>
      <protection/>
    </xf>
    <xf numFmtId="164" fontId="30" fillId="24" borderId="58" xfId="60" applyNumberFormat="1" applyFont="1" applyFill="1" applyBorder="1" applyAlignment="1" applyProtection="1">
      <alignment horizontal="center"/>
      <protection locked="0"/>
    </xf>
    <xf numFmtId="164" fontId="30" fillId="24" borderId="59" xfId="60" applyNumberFormat="1" applyFont="1" applyFill="1" applyBorder="1" applyAlignment="1" applyProtection="1">
      <alignment horizontal="center"/>
      <protection locked="0"/>
    </xf>
    <xf numFmtId="0" fontId="39" fillId="0" borderId="18" xfId="56" applyFont="1" applyFill="1" applyBorder="1" applyAlignment="1">
      <alignment vertical="top" wrapText="1"/>
      <protection/>
    </xf>
    <xf numFmtId="1" fontId="30" fillId="24" borderId="10" xfId="56" applyNumberFormat="1" applyFont="1" applyFill="1" applyBorder="1" applyAlignment="1">
      <alignment horizontal="center"/>
      <protection/>
    </xf>
    <xf numFmtId="164" fontId="30" fillId="24" borderId="10" xfId="56" applyNumberFormat="1" applyFont="1" applyFill="1" applyBorder="1" applyAlignment="1">
      <alignment horizontal="center"/>
      <protection/>
    </xf>
    <xf numFmtId="164" fontId="30" fillId="25" borderId="10" xfId="55" applyNumberFormat="1" applyFont="1" applyFill="1" applyBorder="1" applyAlignment="1">
      <alignment horizontal="center"/>
      <protection/>
    </xf>
    <xf numFmtId="164" fontId="30" fillId="24" borderId="10" xfId="57" applyNumberFormat="1" applyFont="1" applyFill="1" applyBorder="1" applyAlignment="1">
      <alignment horizontal="center"/>
      <protection/>
    </xf>
    <xf numFmtId="164" fontId="30" fillId="24" borderId="10" xfId="60" applyNumberFormat="1" applyFont="1" applyFill="1" applyBorder="1" applyAlignment="1" applyProtection="1">
      <alignment horizontal="center" vertical="center"/>
      <protection locked="0"/>
    </xf>
    <xf numFmtId="164" fontId="30" fillId="25" borderId="10" xfId="60" applyNumberFormat="1" applyFont="1" applyFill="1" applyBorder="1" applyAlignment="1" applyProtection="1">
      <alignment horizontal="center" vertical="center"/>
      <protection locked="0"/>
    </xf>
    <xf numFmtId="164" fontId="30" fillId="24" borderId="10" xfId="60" applyNumberFormat="1" applyFont="1" applyFill="1" applyBorder="1" applyAlignment="1" applyProtection="1">
      <alignment horizontal="center"/>
      <protection/>
    </xf>
    <xf numFmtId="164" fontId="30" fillId="24" borderId="10" xfId="60" applyNumberFormat="1" applyFont="1" applyFill="1" applyBorder="1" applyAlignment="1" applyProtection="1">
      <alignment horizontal="center"/>
      <protection locked="0"/>
    </xf>
    <xf numFmtId="164" fontId="30" fillId="24" borderId="11" xfId="60" applyNumberFormat="1" applyFont="1" applyFill="1" applyBorder="1" applyAlignment="1" applyProtection="1">
      <alignment horizontal="center"/>
      <protection locked="0"/>
    </xf>
    <xf numFmtId="0" fontId="39" fillId="0" borderId="19" xfId="56" applyFont="1" applyFill="1" applyBorder="1" applyAlignment="1">
      <alignment vertical="top" wrapText="1"/>
      <protection/>
    </xf>
    <xf numFmtId="0" fontId="30" fillId="24" borderId="12" xfId="56" applyFont="1" applyFill="1" applyBorder="1" applyAlignment="1">
      <alignment horizontal="center"/>
      <protection/>
    </xf>
    <xf numFmtId="164" fontId="30" fillId="24" borderId="12" xfId="56" applyNumberFormat="1" applyFont="1" applyFill="1" applyBorder="1" applyAlignment="1">
      <alignment horizontal="center"/>
      <protection/>
    </xf>
    <xf numFmtId="164" fontId="30" fillId="25" borderId="12" xfId="55" applyNumberFormat="1" applyFont="1" applyFill="1" applyBorder="1" applyAlignment="1">
      <alignment horizontal="center"/>
      <protection/>
    </xf>
    <xf numFmtId="164" fontId="30" fillId="24" borderId="12" xfId="57" applyNumberFormat="1" applyFont="1" applyFill="1" applyBorder="1" applyAlignment="1">
      <alignment horizontal="center"/>
      <protection/>
    </xf>
    <xf numFmtId="164" fontId="30" fillId="24" borderId="12" xfId="60" applyNumberFormat="1" applyFont="1" applyFill="1" applyBorder="1" applyAlignment="1" applyProtection="1">
      <alignment horizontal="center" vertical="center"/>
      <protection locked="0"/>
    </xf>
    <xf numFmtId="164" fontId="30" fillId="25" borderId="12" xfId="60" applyNumberFormat="1" applyFont="1" applyFill="1" applyBorder="1" applyAlignment="1" applyProtection="1">
      <alignment horizontal="center" vertical="center"/>
      <protection locked="0"/>
    </xf>
    <xf numFmtId="164" fontId="30" fillId="24" borderId="12" xfId="60" applyNumberFormat="1" applyFont="1" applyFill="1" applyBorder="1" applyAlignment="1" applyProtection="1">
      <alignment horizontal="center"/>
      <protection/>
    </xf>
    <xf numFmtId="164" fontId="30" fillId="24" borderId="12" xfId="60" applyNumberFormat="1" applyFont="1" applyFill="1" applyBorder="1" applyAlignment="1" applyProtection="1">
      <alignment horizontal="center"/>
      <protection locked="0"/>
    </xf>
    <xf numFmtId="164" fontId="30" fillId="24" borderId="56" xfId="60" applyNumberFormat="1" applyFont="1" applyFill="1" applyBorder="1" applyAlignment="1" applyProtection="1">
      <alignment horizontal="center"/>
      <protection locked="0"/>
    </xf>
    <xf numFmtId="0" fontId="40" fillId="0" borderId="60" xfId="56" applyFont="1" applyFill="1" applyBorder="1" applyAlignment="1">
      <alignment horizontal="center" vertical="top" wrapText="1"/>
      <protection/>
    </xf>
    <xf numFmtId="1" fontId="38" fillId="0" borderId="61" xfId="56" applyNumberFormat="1" applyFont="1" applyBorder="1" applyAlignment="1">
      <alignment horizontal="center"/>
      <protection/>
    </xf>
    <xf numFmtId="1" fontId="38" fillId="0" borderId="62" xfId="56" applyNumberFormat="1" applyFont="1" applyBorder="1" applyAlignment="1">
      <alignment horizontal="center"/>
      <protection/>
    </xf>
    <xf numFmtId="164" fontId="38" fillId="24" borderId="63" xfId="56" applyNumberFormat="1" applyFont="1" applyFill="1" applyBorder="1" applyAlignment="1">
      <alignment horizontal="center"/>
      <protection/>
    </xf>
    <xf numFmtId="164" fontId="38" fillId="25" borderId="23" xfId="55" applyNumberFormat="1" applyFont="1" applyFill="1" applyBorder="1" applyAlignment="1">
      <alignment horizontal="center"/>
      <protection/>
    </xf>
    <xf numFmtId="164" fontId="38" fillId="0" borderId="64" xfId="56" applyNumberFormat="1" applyFont="1" applyBorder="1" applyAlignment="1">
      <alignment horizontal="center"/>
      <protection/>
    </xf>
    <xf numFmtId="164" fontId="38" fillId="0" borderId="55" xfId="56" applyNumberFormat="1" applyFont="1" applyBorder="1" applyAlignment="1">
      <alignment horizontal="center"/>
      <protection/>
    </xf>
    <xf numFmtId="164" fontId="38" fillId="0" borderId="63" xfId="56" applyNumberFormat="1" applyFont="1" applyBorder="1" applyAlignment="1">
      <alignment horizontal="center"/>
      <protection/>
    </xf>
    <xf numFmtId="164" fontId="38" fillId="24" borderId="63" xfId="60" applyNumberFormat="1" applyFont="1" applyFill="1" applyBorder="1" applyAlignment="1" applyProtection="1">
      <alignment horizontal="center" vertical="center"/>
      <protection locked="0"/>
    </xf>
    <xf numFmtId="164" fontId="38" fillId="0" borderId="62" xfId="56" applyNumberFormat="1" applyFont="1" applyBorder="1" applyAlignment="1">
      <alignment horizontal="center"/>
      <protection/>
    </xf>
    <xf numFmtId="164" fontId="19" fillId="0" borderId="28" xfId="59" applyNumberFormat="1" applyFont="1" applyFill="1" applyBorder="1" applyAlignment="1" applyProtection="1">
      <alignment horizontal="center"/>
      <protection hidden="1"/>
    </xf>
    <xf numFmtId="164" fontId="19" fillId="0" borderId="20" xfId="58" applyNumberFormat="1" applyFont="1" applyFill="1" applyBorder="1" applyAlignment="1" applyProtection="1">
      <alignment horizontal="center"/>
      <protection hidden="1"/>
    </xf>
    <xf numFmtId="14" fontId="24" fillId="0" borderId="55" xfId="0" applyNumberFormat="1" applyFont="1" applyBorder="1" applyAlignment="1" applyProtection="1">
      <alignment/>
      <protection locked="0"/>
    </xf>
    <xf numFmtId="0" fontId="0" fillId="0" borderId="55" xfId="0" applyBorder="1" applyAlignment="1">
      <alignment/>
    </xf>
    <xf numFmtId="0" fontId="20" fillId="0" borderId="0" xfId="0" applyFont="1" applyBorder="1" applyAlignment="1" applyProtection="1">
      <alignment horizontal="center"/>
      <protection hidden="1"/>
    </xf>
    <xf numFmtId="14" fontId="20" fillId="0" borderId="0" xfId="0" applyNumberFormat="1" applyFont="1" applyAlignment="1" applyProtection="1">
      <alignment horizontal="center"/>
      <protection hidden="1"/>
    </xf>
    <xf numFmtId="0" fontId="20" fillId="0" borderId="42" xfId="59" applyFont="1" applyFill="1" applyBorder="1" applyAlignment="1" applyProtection="1">
      <alignment horizontal="center" vertical="center" wrapText="1"/>
      <protection locked="0"/>
    </xf>
    <xf numFmtId="0" fontId="20" fillId="0" borderId="40" xfId="59" applyFont="1" applyFill="1" applyBorder="1" applyAlignment="1" applyProtection="1">
      <alignment horizontal="center" vertical="center" wrapText="1"/>
      <protection locked="0"/>
    </xf>
    <xf numFmtId="0" fontId="20" fillId="0" borderId="43" xfId="59" applyFont="1" applyFill="1" applyBorder="1" applyAlignment="1" applyProtection="1">
      <alignment horizontal="center" vertical="center" wrapText="1"/>
      <protection locked="0"/>
    </xf>
    <xf numFmtId="0" fontId="20" fillId="0" borderId="41" xfId="59" applyFont="1" applyFill="1" applyBorder="1" applyAlignment="1" applyProtection="1">
      <alignment horizontal="center" vertical="center" wrapText="1"/>
      <protection locked="0"/>
    </xf>
    <xf numFmtId="0" fontId="20" fillId="0" borderId="65" xfId="59" applyFont="1" applyFill="1" applyBorder="1" applyAlignment="1" applyProtection="1">
      <alignment horizontal="center" vertical="center" wrapText="1"/>
      <protection locked="0"/>
    </xf>
    <xf numFmtId="0" fontId="20" fillId="0" borderId="13" xfId="59" applyFont="1" applyFill="1" applyBorder="1" applyAlignment="1" applyProtection="1">
      <alignment horizontal="center" vertical="center" wrapText="1"/>
      <protection locked="0"/>
    </xf>
    <xf numFmtId="0" fontId="20" fillId="0" borderId="66" xfId="59" applyFont="1" applyFill="1" applyBorder="1" applyAlignment="1" applyProtection="1">
      <alignment horizontal="center" vertical="center" wrapText="1"/>
      <protection locked="0"/>
    </xf>
    <xf numFmtId="0" fontId="20" fillId="0" borderId="14" xfId="59" applyFont="1" applyFill="1" applyBorder="1" applyAlignment="1" applyProtection="1">
      <alignment horizontal="center" vertical="center" wrapText="1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 applyProtection="1">
      <alignment horizontal="center" wrapText="1"/>
      <protection locked="0"/>
    </xf>
    <xf numFmtId="0" fontId="20" fillId="0" borderId="40" xfId="0" applyFont="1" applyFill="1" applyBorder="1" applyAlignment="1" applyProtection="1">
      <alignment horizontal="center" wrapText="1"/>
      <protection locked="0"/>
    </xf>
    <xf numFmtId="0" fontId="20" fillId="0" borderId="41" xfId="0" applyFont="1" applyFill="1" applyBorder="1" applyAlignment="1" applyProtection="1">
      <alignment horizontal="center" wrapText="1"/>
      <protection locked="0"/>
    </xf>
    <xf numFmtId="14" fontId="25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9" fillId="0" borderId="67" xfId="0" applyFont="1" applyBorder="1" applyAlignment="1" applyProtection="1">
      <alignment horizontal="center" vertical="center" wrapText="1"/>
      <protection locked="0"/>
    </xf>
    <xf numFmtId="0" fontId="20" fillId="0" borderId="68" xfId="59" applyFont="1" applyBorder="1" applyAlignment="1" applyProtection="1">
      <alignment horizontal="center" vertical="center" wrapText="1"/>
      <protection locked="0"/>
    </xf>
    <xf numFmtId="0" fontId="20" fillId="0" borderId="18" xfId="59" applyFont="1" applyBorder="1" applyAlignment="1" applyProtection="1">
      <alignment horizontal="center" vertical="center" wrapText="1"/>
      <protection locked="0"/>
    </xf>
    <xf numFmtId="0" fontId="20" fillId="0" borderId="67" xfId="0" applyFont="1" applyBorder="1" applyAlignment="1" applyProtection="1">
      <alignment horizontal="center"/>
      <protection locked="0"/>
    </xf>
    <xf numFmtId="14" fontId="20" fillId="0" borderId="55" xfId="0" applyNumberFormat="1" applyFont="1" applyBorder="1" applyAlignment="1" applyProtection="1">
      <alignment/>
      <protection locked="0"/>
    </xf>
    <xf numFmtId="0" fontId="20" fillId="0" borderId="55" xfId="0" applyFont="1" applyBorder="1" applyAlignment="1" applyProtection="1">
      <alignment/>
      <protection locked="0"/>
    </xf>
    <xf numFmtId="0" fontId="29" fillId="0" borderId="69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/>
      <protection hidden="1"/>
    </xf>
    <xf numFmtId="0" fontId="20" fillId="0" borderId="65" xfId="0" applyFont="1" applyBorder="1" applyAlignment="1" applyProtection="1">
      <alignment horizontal="center" vertical="center" wrapText="1"/>
      <protection hidden="1"/>
    </xf>
    <xf numFmtId="0" fontId="20" fillId="0" borderId="30" xfId="0" applyFont="1" applyBorder="1" applyAlignment="1" applyProtection="1">
      <alignment horizontal="center" vertical="center" wrapText="1"/>
      <protection hidden="1"/>
    </xf>
    <xf numFmtId="0" fontId="20" fillId="0" borderId="42" xfId="0" applyFont="1" applyBorder="1" applyAlignment="1" applyProtection="1">
      <alignment horizontal="center" vertical="center" wrapText="1"/>
      <protection hidden="1"/>
    </xf>
    <xf numFmtId="0" fontId="20" fillId="0" borderId="40" xfId="0" applyFont="1" applyBorder="1" applyAlignment="1" applyProtection="1">
      <alignment horizontal="center" vertical="center" wrapText="1"/>
      <protection hidden="1"/>
    </xf>
    <xf numFmtId="0" fontId="20" fillId="0" borderId="41" xfId="0" applyFont="1" applyBorder="1" applyAlignment="1" applyProtection="1">
      <alignment horizontal="center" vertical="center" wrapText="1"/>
      <protection hidden="1"/>
    </xf>
    <xf numFmtId="0" fontId="20" fillId="0" borderId="70" xfId="0" applyFont="1" applyBorder="1" applyAlignment="1" applyProtection="1">
      <alignment horizontal="center" vertical="center"/>
      <protection hidden="1"/>
    </xf>
    <xf numFmtId="0" fontId="20" fillId="0" borderId="40" xfId="0" applyFont="1" applyBorder="1" applyAlignment="1" applyProtection="1">
      <alignment horizontal="center" vertical="center"/>
      <protection hidden="1"/>
    </xf>
    <xf numFmtId="0" fontId="20" fillId="0" borderId="43" xfId="0" applyFont="1" applyBorder="1" applyAlignment="1" applyProtection="1">
      <alignment horizontal="center" vertical="center"/>
      <protection hidden="1"/>
    </xf>
    <xf numFmtId="0" fontId="20" fillId="0" borderId="42" xfId="0" applyFont="1" applyBorder="1" applyAlignment="1" applyProtection="1">
      <alignment horizontal="center"/>
      <protection hidden="1"/>
    </xf>
    <xf numFmtId="0" fontId="20" fillId="0" borderId="40" xfId="0" applyFont="1" applyBorder="1" applyAlignment="1" applyProtection="1">
      <alignment horizontal="center"/>
      <protection hidden="1"/>
    </xf>
    <xf numFmtId="0" fontId="20" fillId="0" borderId="41" xfId="0" applyFont="1" applyBorder="1" applyAlignment="1" applyProtection="1">
      <alignment horizontal="center"/>
      <protection hidden="1"/>
    </xf>
    <xf numFmtId="0" fontId="20" fillId="0" borderId="65" xfId="0" applyFont="1" applyBorder="1" applyAlignment="1" applyProtection="1">
      <alignment horizontal="center"/>
      <protection hidden="1"/>
    </xf>
    <xf numFmtId="0" fontId="20" fillId="0" borderId="71" xfId="0" applyFont="1" applyBorder="1" applyAlignment="1" applyProtection="1">
      <alignment horizontal="center"/>
      <protection hidden="1"/>
    </xf>
    <xf numFmtId="0" fontId="20" fillId="0" borderId="72" xfId="0" applyFont="1" applyBorder="1" applyAlignment="1" applyProtection="1">
      <alignment horizontal="center"/>
      <protection hidden="1"/>
    </xf>
    <xf numFmtId="0" fontId="20" fillId="0" borderId="65" xfId="59" applyFont="1" applyBorder="1" applyAlignment="1">
      <alignment horizontal="center" vertical="center" wrapText="1"/>
      <protection/>
    </xf>
    <xf numFmtId="0" fontId="20" fillId="0" borderId="13" xfId="59" applyFont="1" applyBorder="1" applyAlignment="1">
      <alignment horizontal="center" vertical="center" wrapText="1"/>
      <protection/>
    </xf>
    <xf numFmtId="0" fontId="20" fillId="0" borderId="42" xfId="59" applyFont="1" applyBorder="1" applyAlignment="1">
      <alignment horizontal="center" vertical="center" wrapText="1"/>
      <protection/>
    </xf>
    <xf numFmtId="0" fontId="20" fillId="0" borderId="40" xfId="59" applyFont="1" applyBorder="1" applyAlignment="1">
      <alignment horizontal="center" vertical="center" wrapText="1"/>
      <protection/>
    </xf>
    <xf numFmtId="0" fontId="20" fillId="0" borderId="41" xfId="59" applyFont="1" applyBorder="1" applyAlignment="1">
      <alignment horizontal="center" vertical="center" wrapText="1"/>
      <protection/>
    </xf>
    <xf numFmtId="0" fontId="20" fillId="0" borderId="42" xfId="59" applyFont="1" applyBorder="1" applyAlignment="1">
      <alignment horizontal="center" vertical="center"/>
      <protection/>
    </xf>
    <xf numFmtId="0" fontId="20" fillId="0" borderId="40" xfId="59" applyFont="1" applyBorder="1" applyAlignment="1">
      <alignment horizontal="center" vertical="center"/>
      <protection/>
    </xf>
    <xf numFmtId="0" fontId="20" fillId="0" borderId="41" xfId="59" applyFont="1" applyBorder="1" applyAlignment="1">
      <alignment horizontal="center" vertical="center"/>
      <protection/>
    </xf>
    <xf numFmtId="0" fontId="20" fillId="0" borderId="0" xfId="59" applyFont="1" applyAlignment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14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51" xfId="0" applyFont="1" applyBorder="1" applyAlignment="1">
      <alignment horizontal="center" vertical="center" wrapText="1"/>
    </xf>
    <xf numFmtId="14" fontId="25" fillId="0" borderId="51" xfId="0" applyNumberFormat="1" applyFont="1" applyBorder="1" applyAlignment="1">
      <alignment horizontal="center"/>
    </xf>
    <xf numFmtId="0" fontId="0" fillId="0" borderId="51" xfId="0" applyBorder="1" applyAlignment="1">
      <alignment/>
    </xf>
    <xf numFmtId="0" fontId="26" fillId="0" borderId="65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42" xfId="0" applyFont="1" applyFill="1" applyBorder="1" applyAlignment="1" applyProtection="1">
      <alignment horizontal="center" vertical="center" wrapText="1"/>
      <protection locked="0"/>
    </xf>
    <xf numFmtId="0" fontId="26" fillId="0" borderId="40" xfId="0" applyFont="1" applyFill="1" applyBorder="1" applyAlignment="1" applyProtection="1">
      <alignment horizontal="center" vertical="center" wrapText="1"/>
      <protection locked="0"/>
    </xf>
    <xf numFmtId="0" fontId="26" fillId="0" borderId="41" xfId="0" applyFont="1" applyFill="1" applyBorder="1" applyAlignment="1" applyProtection="1">
      <alignment horizontal="center" vertical="center" wrapText="1"/>
      <protection locked="0"/>
    </xf>
    <xf numFmtId="0" fontId="34" fillId="0" borderId="42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29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38" fillId="0" borderId="68" xfId="60" applyFont="1" applyFill="1" applyBorder="1" applyAlignment="1" applyProtection="1">
      <alignment horizontal="center" vertical="center" wrapText="1"/>
      <protection locked="0"/>
    </xf>
    <xf numFmtId="0" fontId="38" fillId="0" borderId="18" xfId="60" applyFont="1" applyFill="1" applyBorder="1" applyAlignment="1" applyProtection="1">
      <alignment horizontal="center" vertical="center" wrapText="1"/>
      <protection locked="0"/>
    </xf>
    <xf numFmtId="0" fontId="38" fillId="0" borderId="19" xfId="60" applyFont="1" applyFill="1" applyBorder="1" applyAlignment="1" applyProtection="1">
      <alignment horizontal="center" vertical="center" wrapText="1"/>
      <protection locked="0"/>
    </xf>
    <xf numFmtId="0" fontId="38" fillId="0" borderId="67" xfId="60" applyFont="1" applyBorder="1" applyAlignment="1" applyProtection="1">
      <alignment horizontal="center"/>
      <protection locked="0"/>
    </xf>
    <xf numFmtId="0" fontId="38" fillId="0" borderId="67" xfId="56" applyFont="1" applyBorder="1" applyAlignment="1">
      <alignment horizontal="center" vertical="center"/>
      <protection/>
    </xf>
    <xf numFmtId="0" fontId="38" fillId="0" borderId="10" xfId="56" applyFont="1" applyBorder="1" applyAlignment="1">
      <alignment horizontal="center" vertical="center"/>
      <protection/>
    </xf>
    <xf numFmtId="0" fontId="38" fillId="0" borderId="67" xfId="61" applyFont="1" applyBorder="1" applyAlignment="1" applyProtection="1">
      <alignment horizontal="left" vertical="center"/>
      <protection locked="0"/>
    </xf>
    <xf numFmtId="0" fontId="38" fillId="0" borderId="69" xfId="60" applyFont="1" applyBorder="1" applyAlignment="1" applyProtection="1">
      <alignment horizontal="center"/>
      <protection locked="0"/>
    </xf>
    <xf numFmtId="0" fontId="30" fillId="0" borderId="10" xfId="60" applyFont="1" applyBorder="1" applyAlignment="1" applyProtection="1">
      <alignment horizontal="center" vertical="center" wrapText="1"/>
      <protection locked="0"/>
    </xf>
    <xf numFmtId="0" fontId="30" fillId="0" borderId="12" xfId="60" applyFont="1" applyBorder="1" applyAlignment="1" applyProtection="1">
      <alignment horizontal="center" vertical="center" wrapText="1"/>
      <protection locked="0"/>
    </xf>
    <xf numFmtId="0" fontId="30" fillId="0" borderId="10" xfId="60" applyFont="1" applyBorder="1" applyAlignment="1" applyProtection="1">
      <alignment horizontal="center"/>
      <protection locked="0"/>
    </xf>
    <xf numFmtId="0" fontId="30" fillId="0" borderId="10" xfId="61" applyFont="1" applyBorder="1" applyAlignment="1" applyProtection="1">
      <alignment horizontal="center"/>
      <protection locked="0"/>
    </xf>
    <xf numFmtId="0" fontId="30" fillId="0" borderId="11" xfId="61" applyFont="1" applyBorder="1" applyAlignment="1" applyProtection="1">
      <alignment horizontal="center"/>
      <protection locked="0"/>
    </xf>
    <xf numFmtId="0" fontId="30" fillId="0" borderId="10" xfId="56" applyFont="1" applyBorder="1" applyAlignment="1">
      <alignment horizontal="center"/>
      <protection/>
    </xf>
    <xf numFmtId="0" fontId="30" fillId="0" borderId="10" xfId="60" applyFont="1" applyBorder="1" applyAlignment="1" applyProtection="1">
      <alignment horizontal="center" vertical="center"/>
      <protection locked="0"/>
    </xf>
    <xf numFmtId="0" fontId="30" fillId="0" borderId="11" xfId="60" applyFont="1" applyBorder="1" applyAlignment="1" applyProtection="1">
      <alignment horizontal="center" vertic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22" sqref="E22"/>
    </sheetView>
  </sheetViews>
  <sheetFormatPr defaultColWidth="9.00390625" defaultRowHeight="12.75"/>
  <cols>
    <col min="1" max="1" width="30.125" style="0" customWidth="1"/>
    <col min="2" max="2" width="10.00390625" style="0" customWidth="1"/>
    <col min="3" max="3" width="10.25390625" style="0" customWidth="1"/>
    <col min="4" max="4" width="10.125" style="0" customWidth="1"/>
    <col min="5" max="5" width="9.875" style="0" customWidth="1"/>
    <col min="6" max="6" width="10.00390625" style="0" customWidth="1"/>
    <col min="7" max="9" width="9.875" style="0" customWidth="1"/>
    <col min="10" max="10" width="9.625" style="0" customWidth="1"/>
    <col min="11" max="11" width="10.00390625" style="0" customWidth="1"/>
    <col min="12" max="12" width="9.875" style="0" customWidth="1"/>
    <col min="13" max="14" width="11.625" style="0" customWidth="1"/>
    <col min="15" max="15" width="10.75390625" style="0" customWidth="1"/>
    <col min="16" max="16" width="11.625" style="0" customWidth="1"/>
    <col min="17" max="18" width="11.00390625" style="0" customWidth="1"/>
    <col min="19" max="19" width="11.25390625" style="0" customWidth="1"/>
    <col min="20" max="20" width="9.375" style="0" customWidth="1"/>
    <col min="21" max="21" width="10.75390625" style="0" customWidth="1"/>
    <col min="22" max="22" width="10.25390625" style="0" customWidth="1"/>
    <col min="23" max="23" width="11.625" style="0" customWidth="1"/>
    <col min="24" max="24" width="8.875" style="0" hidden="1" customWidth="1"/>
    <col min="25" max="26" width="10.75390625" style="0" customWidth="1"/>
    <col min="27" max="27" width="11.125" style="0" customWidth="1"/>
    <col min="28" max="28" width="10.375" style="0" customWidth="1"/>
    <col min="29" max="31" width="10.75390625" style="0" customWidth="1"/>
    <col min="32" max="32" width="11.00390625" style="0" customWidth="1"/>
    <col min="33" max="33" width="11.375" style="0" customWidth="1"/>
    <col min="34" max="34" width="11.25390625" style="0" customWidth="1"/>
    <col min="35" max="35" width="11.375" style="0" customWidth="1"/>
    <col min="36" max="36" width="10.625" style="0" customWidth="1"/>
    <col min="37" max="37" width="11.75390625" style="0" customWidth="1"/>
    <col min="38" max="38" width="10.00390625" style="0" customWidth="1"/>
    <col min="39" max="39" width="12.00390625" style="0" customWidth="1"/>
    <col min="40" max="40" width="11.375" style="0" customWidth="1"/>
    <col min="41" max="41" width="9.875" style="0" customWidth="1"/>
    <col min="42" max="42" width="10.875" style="0" customWidth="1"/>
    <col min="43" max="43" width="10.00390625" style="0" customWidth="1"/>
    <col min="44" max="44" width="11.625" style="0" customWidth="1"/>
    <col min="45" max="45" width="10.75390625" style="0" customWidth="1"/>
    <col min="46" max="46" width="10.25390625" style="0" customWidth="1"/>
    <col min="47" max="47" width="11.625" style="0" customWidth="1"/>
    <col min="48" max="48" width="10.875" style="0" customWidth="1"/>
    <col min="49" max="49" width="12.625" style="0" customWidth="1"/>
    <col min="50" max="50" width="10.125" style="0" customWidth="1"/>
    <col min="51" max="51" width="10.625" style="0" customWidth="1"/>
    <col min="52" max="52" width="11.00390625" style="0" customWidth="1"/>
    <col min="53" max="53" width="10.00390625" style="0" customWidth="1"/>
    <col min="54" max="54" width="11.25390625" style="0" customWidth="1"/>
    <col min="55" max="56" width="10.625" style="0" customWidth="1"/>
    <col min="57" max="57" width="10.75390625" style="0" customWidth="1"/>
    <col min="58" max="58" width="11.00390625" style="0" customWidth="1"/>
    <col min="59" max="59" width="10.75390625" style="0" customWidth="1"/>
    <col min="60" max="60" width="11.625" style="0" customWidth="1"/>
    <col min="61" max="61" width="11.375" style="0" customWidth="1"/>
    <col min="62" max="62" width="11.125" style="0" customWidth="1"/>
    <col min="63" max="64" width="10.25390625" style="0" customWidth="1"/>
    <col min="65" max="65" width="10.75390625" style="0" customWidth="1"/>
    <col min="66" max="66" width="9.625" style="0" customWidth="1"/>
    <col min="67" max="67" width="11.00390625" style="0" customWidth="1"/>
    <col min="68" max="68" width="11.125" style="0" customWidth="1"/>
    <col min="69" max="69" width="11.25390625" style="0" customWidth="1"/>
    <col min="70" max="70" width="11.75390625" style="0" customWidth="1"/>
    <col min="71" max="71" width="11.00390625" style="0" customWidth="1"/>
    <col min="72" max="72" width="11.25390625" style="0" customWidth="1"/>
    <col min="73" max="73" width="11.125" style="0" customWidth="1"/>
  </cols>
  <sheetData>
    <row r="1" spans="1:73" ht="15.75">
      <c r="A1" s="4"/>
      <c r="B1" s="5"/>
      <c r="C1" s="393" t="s">
        <v>157</v>
      </c>
      <c r="D1" s="394"/>
      <c r="E1" s="394"/>
      <c r="F1" s="394"/>
      <c r="G1" s="394"/>
      <c r="H1" s="394"/>
      <c r="I1" s="394"/>
      <c r="J1" s="394"/>
      <c r="K1" s="394"/>
      <c r="L1" s="394"/>
      <c r="M1" s="5"/>
      <c r="N1" s="5"/>
      <c r="O1" s="5"/>
      <c r="P1" s="390"/>
      <c r="Q1" s="391"/>
      <c r="R1" s="5"/>
      <c r="S1" s="5"/>
      <c r="T1" s="5"/>
      <c r="U1" s="5"/>
      <c r="V1" s="5"/>
      <c r="W1" s="4"/>
      <c r="X1" s="4"/>
      <c r="Y1" s="4"/>
      <c r="Z1" s="4"/>
      <c r="AA1" s="390"/>
      <c r="AB1" s="392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391"/>
      <c r="BR1" s="391"/>
      <c r="BS1" s="391"/>
      <c r="BT1" s="391"/>
      <c r="BU1" s="391"/>
    </row>
    <row r="2" spans="1:73" ht="16.5">
      <c r="A2" s="5"/>
      <c r="B2" s="5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5"/>
      <c r="N2" s="5"/>
      <c r="O2" s="2"/>
      <c r="P2" s="5"/>
      <c r="Q2" s="5"/>
      <c r="R2" s="5"/>
      <c r="S2" s="5"/>
      <c r="T2" s="5"/>
      <c r="U2" s="5"/>
      <c r="V2" s="5"/>
      <c r="W2" s="4"/>
      <c r="X2" s="4"/>
      <c r="Y2" s="4"/>
      <c r="Z2" s="4"/>
      <c r="AA2" s="6"/>
      <c r="AB2" s="7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3"/>
      <c r="BT2" s="5"/>
      <c r="BU2" s="5"/>
    </row>
    <row r="3" spans="1:73" ht="0.75" customHeight="1" thickBot="1">
      <c r="A3" s="5"/>
      <c r="B3" s="5"/>
      <c r="C3" s="5"/>
      <c r="D3" s="5"/>
      <c r="E3" s="5"/>
      <c r="F3" s="5"/>
      <c r="G3" s="5"/>
      <c r="H3" s="5"/>
      <c r="I3" s="5"/>
      <c r="J3" s="3"/>
      <c r="K3" s="5"/>
      <c r="L3" s="5"/>
      <c r="M3" s="5"/>
      <c r="N3" s="5"/>
      <c r="O3" s="2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6"/>
      <c r="AB3" s="7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3"/>
      <c r="BT3" s="5"/>
      <c r="BU3" s="5"/>
    </row>
    <row r="4" spans="1:73" ht="15.75" customHeight="1">
      <c r="A4" s="386" t="s">
        <v>17</v>
      </c>
      <c r="B4" s="388" t="s">
        <v>31</v>
      </c>
      <c r="C4" s="382" t="s">
        <v>32</v>
      </c>
      <c r="D4" s="383"/>
      <c r="E4" s="383"/>
      <c r="F4" s="383"/>
      <c r="G4" s="385"/>
      <c r="H4" s="382" t="s">
        <v>25</v>
      </c>
      <c r="I4" s="383"/>
      <c r="J4" s="383"/>
      <c r="K4" s="383"/>
      <c r="L4" s="385"/>
      <c r="M4" s="382" t="s">
        <v>26</v>
      </c>
      <c r="N4" s="383"/>
      <c r="O4" s="383"/>
      <c r="P4" s="383"/>
      <c r="Q4" s="385"/>
      <c r="R4" s="382" t="s">
        <v>42</v>
      </c>
      <c r="S4" s="395"/>
      <c r="T4" s="395"/>
      <c r="U4" s="395"/>
      <c r="V4" s="396"/>
      <c r="W4" s="382" t="s">
        <v>33</v>
      </c>
      <c r="X4" s="383"/>
      <c r="Y4" s="383"/>
      <c r="Z4" s="383"/>
      <c r="AA4" s="383"/>
      <c r="AB4" s="385"/>
      <c r="AC4" s="382" t="s">
        <v>34</v>
      </c>
      <c r="AD4" s="383"/>
      <c r="AE4" s="383"/>
      <c r="AF4" s="383"/>
      <c r="AG4" s="385"/>
      <c r="AH4" s="382" t="s">
        <v>35</v>
      </c>
      <c r="AI4" s="383"/>
      <c r="AJ4" s="383"/>
      <c r="AK4" s="383"/>
      <c r="AL4" s="385"/>
      <c r="AM4" s="382" t="s">
        <v>36</v>
      </c>
      <c r="AN4" s="383"/>
      <c r="AO4" s="383"/>
      <c r="AP4" s="383"/>
      <c r="AQ4" s="385"/>
      <c r="AR4" s="382" t="s">
        <v>37</v>
      </c>
      <c r="AS4" s="383"/>
      <c r="AT4" s="383"/>
      <c r="AU4" s="383"/>
      <c r="AV4" s="384"/>
      <c r="AW4" s="382" t="s">
        <v>38</v>
      </c>
      <c r="AX4" s="383"/>
      <c r="AY4" s="383"/>
      <c r="AZ4" s="383"/>
      <c r="BA4" s="385"/>
      <c r="BB4" s="382" t="s">
        <v>39</v>
      </c>
      <c r="BC4" s="383"/>
      <c r="BD4" s="383"/>
      <c r="BE4" s="383"/>
      <c r="BF4" s="385"/>
      <c r="BG4" s="382" t="s">
        <v>40</v>
      </c>
      <c r="BH4" s="383"/>
      <c r="BI4" s="383"/>
      <c r="BJ4" s="383"/>
      <c r="BK4" s="385"/>
      <c r="BL4" s="382" t="s">
        <v>41</v>
      </c>
      <c r="BM4" s="383"/>
      <c r="BN4" s="383"/>
      <c r="BO4" s="383"/>
      <c r="BP4" s="385"/>
      <c r="BQ4" s="397" t="s">
        <v>27</v>
      </c>
      <c r="BR4" s="398"/>
      <c r="BS4" s="398"/>
      <c r="BT4" s="398"/>
      <c r="BU4" s="399"/>
    </row>
    <row r="5" spans="1:73" ht="81.75" customHeight="1">
      <c r="A5" s="387"/>
      <c r="B5" s="389"/>
      <c r="C5" s="168" t="s">
        <v>43</v>
      </c>
      <c r="D5" s="169" t="s">
        <v>28</v>
      </c>
      <c r="E5" s="169" t="s">
        <v>14</v>
      </c>
      <c r="F5" s="169" t="s">
        <v>29</v>
      </c>
      <c r="G5" s="170" t="s">
        <v>30</v>
      </c>
      <c r="H5" s="168" t="s">
        <v>44</v>
      </c>
      <c r="I5" s="169" t="s">
        <v>28</v>
      </c>
      <c r="J5" s="169" t="s">
        <v>14</v>
      </c>
      <c r="K5" s="169" t="s">
        <v>29</v>
      </c>
      <c r="L5" s="170" t="s">
        <v>30</v>
      </c>
      <c r="M5" s="168" t="s">
        <v>45</v>
      </c>
      <c r="N5" s="169" t="s">
        <v>28</v>
      </c>
      <c r="O5" s="169" t="s">
        <v>14</v>
      </c>
      <c r="P5" s="169" t="s">
        <v>29</v>
      </c>
      <c r="Q5" s="170" t="s">
        <v>30</v>
      </c>
      <c r="R5" s="168" t="s">
        <v>44</v>
      </c>
      <c r="S5" s="169" t="s">
        <v>28</v>
      </c>
      <c r="T5" s="169" t="s">
        <v>14</v>
      </c>
      <c r="U5" s="169" t="s">
        <v>29</v>
      </c>
      <c r="V5" s="170" t="s">
        <v>30</v>
      </c>
      <c r="W5" s="168" t="s">
        <v>46</v>
      </c>
      <c r="X5" s="169" t="s">
        <v>47</v>
      </c>
      <c r="Y5" s="169" t="s">
        <v>28</v>
      </c>
      <c r="Z5" s="169" t="s">
        <v>14</v>
      </c>
      <c r="AA5" s="169" t="s">
        <v>29</v>
      </c>
      <c r="AB5" s="170" t="s">
        <v>30</v>
      </c>
      <c r="AC5" s="168" t="s">
        <v>48</v>
      </c>
      <c r="AD5" s="169" t="s">
        <v>28</v>
      </c>
      <c r="AE5" s="169" t="s">
        <v>14</v>
      </c>
      <c r="AF5" s="169" t="s">
        <v>29</v>
      </c>
      <c r="AG5" s="170" t="s">
        <v>30</v>
      </c>
      <c r="AH5" s="168" t="s">
        <v>49</v>
      </c>
      <c r="AI5" s="169" t="s">
        <v>28</v>
      </c>
      <c r="AJ5" s="169" t="s">
        <v>14</v>
      </c>
      <c r="AK5" s="169" t="s">
        <v>29</v>
      </c>
      <c r="AL5" s="170" t="s">
        <v>30</v>
      </c>
      <c r="AM5" s="168" t="s">
        <v>50</v>
      </c>
      <c r="AN5" s="169" t="s">
        <v>28</v>
      </c>
      <c r="AO5" s="169" t="s">
        <v>14</v>
      </c>
      <c r="AP5" s="169" t="s">
        <v>29</v>
      </c>
      <c r="AQ5" s="170" t="s">
        <v>30</v>
      </c>
      <c r="AR5" s="168" t="s">
        <v>50</v>
      </c>
      <c r="AS5" s="169" t="s">
        <v>28</v>
      </c>
      <c r="AT5" s="169" t="s">
        <v>14</v>
      </c>
      <c r="AU5" s="169" t="s">
        <v>29</v>
      </c>
      <c r="AV5" s="171" t="s">
        <v>30</v>
      </c>
      <c r="AW5" s="168" t="s">
        <v>50</v>
      </c>
      <c r="AX5" s="169" t="s">
        <v>28</v>
      </c>
      <c r="AY5" s="169" t="s">
        <v>14</v>
      </c>
      <c r="AZ5" s="169" t="s">
        <v>29</v>
      </c>
      <c r="BA5" s="170" t="s">
        <v>30</v>
      </c>
      <c r="BB5" s="168" t="s">
        <v>49</v>
      </c>
      <c r="BC5" s="169" t="s">
        <v>28</v>
      </c>
      <c r="BD5" s="169" t="s">
        <v>14</v>
      </c>
      <c r="BE5" s="169" t="s">
        <v>29</v>
      </c>
      <c r="BF5" s="170" t="s">
        <v>30</v>
      </c>
      <c r="BG5" s="168" t="s">
        <v>51</v>
      </c>
      <c r="BH5" s="169" t="s">
        <v>28</v>
      </c>
      <c r="BI5" s="169" t="s">
        <v>14</v>
      </c>
      <c r="BJ5" s="169" t="s">
        <v>29</v>
      </c>
      <c r="BK5" s="170" t="s">
        <v>30</v>
      </c>
      <c r="BL5" s="168" t="s">
        <v>51</v>
      </c>
      <c r="BM5" s="169" t="s">
        <v>28</v>
      </c>
      <c r="BN5" s="169" t="s">
        <v>14</v>
      </c>
      <c r="BO5" s="169" t="s">
        <v>29</v>
      </c>
      <c r="BP5" s="170" t="s">
        <v>30</v>
      </c>
      <c r="BQ5" s="168" t="s">
        <v>52</v>
      </c>
      <c r="BR5" s="169" t="s">
        <v>28</v>
      </c>
      <c r="BS5" s="169" t="s">
        <v>14</v>
      </c>
      <c r="BT5" s="169" t="s">
        <v>29</v>
      </c>
      <c r="BU5" s="170" t="s">
        <v>30</v>
      </c>
    </row>
    <row r="6" spans="1:73" ht="18.75" customHeight="1">
      <c r="A6" s="14" t="s">
        <v>0</v>
      </c>
      <c r="B6" s="73"/>
      <c r="C6" s="172"/>
      <c r="D6" s="173"/>
      <c r="E6" s="173"/>
      <c r="F6" s="173"/>
      <c r="G6" s="174"/>
      <c r="H6" s="172"/>
      <c r="I6" s="173"/>
      <c r="J6" s="76"/>
      <c r="K6" s="173"/>
      <c r="L6" s="174"/>
      <c r="M6" s="175"/>
      <c r="N6" s="103"/>
      <c r="O6" s="129"/>
      <c r="P6" s="103"/>
      <c r="Q6" s="174"/>
      <c r="R6" s="176"/>
      <c r="S6" s="177"/>
      <c r="T6" s="178"/>
      <c r="U6" s="178"/>
      <c r="V6" s="179"/>
      <c r="W6" s="172"/>
      <c r="X6" s="173"/>
      <c r="Y6" s="173"/>
      <c r="Z6" s="173"/>
      <c r="AA6" s="173"/>
      <c r="AB6" s="174"/>
      <c r="AC6" s="18"/>
      <c r="AD6" s="173"/>
      <c r="AE6" s="173"/>
      <c r="AF6" s="173"/>
      <c r="AG6" s="174"/>
      <c r="AH6" s="18"/>
      <c r="AI6" s="173"/>
      <c r="AJ6" s="173"/>
      <c r="AK6" s="173"/>
      <c r="AL6" s="174"/>
      <c r="AM6" s="18"/>
      <c r="AN6" s="173"/>
      <c r="AO6" s="173"/>
      <c r="AP6" s="173"/>
      <c r="AQ6" s="174"/>
      <c r="AR6" s="18"/>
      <c r="AS6" s="173"/>
      <c r="AT6" s="173"/>
      <c r="AU6" s="250"/>
      <c r="AV6" s="180"/>
      <c r="AW6" s="172"/>
      <c r="AX6" s="173"/>
      <c r="AY6" s="173"/>
      <c r="AZ6" s="173"/>
      <c r="BA6" s="174"/>
      <c r="BB6" s="172"/>
      <c r="BC6" s="173"/>
      <c r="BD6" s="173"/>
      <c r="BE6" s="173"/>
      <c r="BF6" s="174"/>
      <c r="BG6" s="172"/>
      <c r="BH6" s="173"/>
      <c r="BI6" s="173"/>
      <c r="BJ6" s="173"/>
      <c r="BK6" s="174"/>
      <c r="BL6" s="172"/>
      <c r="BM6" s="173"/>
      <c r="BN6" s="129"/>
      <c r="BO6" s="173"/>
      <c r="BP6" s="174"/>
      <c r="BQ6" s="181"/>
      <c r="BR6" s="182"/>
      <c r="BS6" s="76"/>
      <c r="BT6" s="182"/>
      <c r="BU6" s="183"/>
    </row>
    <row r="7" spans="1:73" s="122" customFormat="1" ht="17.25" customHeight="1">
      <c r="A7" s="14" t="s">
        <v>18</v>
      </c>
      <c r="B7" s="73"/>
      <c r="C7" s="96">
        <f>SUM(H7+M7+R7+W7+AC7+AH7+AM7+AR7+AW7+BB7+BG7+BL7)</f>
        <v>7226</v>
      </c>
      <c r="D7" s="97">
        <f aca="true" t="shared" si="0" ref="D7:D14">I7+N7+S7+Y7+AD7+AI7+AN7+AS7+AX7+BC7+BH7+BM7</f>
        <v>7226</v>
      </c>
      <c r="E7" s="98">
        <f aca="true" t="shared" si="1" ref="E7:E14">D7/C7*100</f>
        <v>100</v>
      </c>
      <c r="F7" s="97">
        <f aca="true" t="shared" si="2" ref="F7:F14">K7+P7+U7+AA7+AF7+AK7+AP7+AU7+AZ7+BE7+BJ7+BO7</f>
        <v>14546</v>
      </c>
      <c r="G7" s="99">
        <f aca="true" t="shared" si="3" ref="G7:G14">F7/D7*10</f>
        <v>20.13008580127318</v>
      </c>
      <c r="H7" s="100">
        <v>3610</v>
      </c>
      <c r="I7" s="101">
        <v>3610</v>
      </c>
      <c r="J7" s="76">
        <f aca="true" t="shared" si="4" ref="J7:J14">I7/H7*100</f>
        <v>100</v>
      </c>
      <c r="K7" s="101">
        <v>8130</v>
      </c>
      <c r="L7" s="102">
        <f aca="true" t="shared" si="5" ref="L7:L14">K7/I7*10</f>
        <v>22.520775623268698</v>
      </c>
      <c r="M7" s="22">
        <v>546</v>
      </c>
      <c r="N7" s="103">
        <v>546</v>
      </c>
      <c r="O7" s="76">
        <f aca="true" t="shared" si="6" ref="O7:O14">N7/M7*100</f>
        <v>100</v>
      </c>
      <c r="P7" s="103">
        <v>1114</v>
      </c>
      <c r="Q7" s="102">
        <f aca="true" t="shared" si="7" ref="Q7:Q14">P7/N7*10</f>
        <v>20.4029304029304</v>
      </c>
      <c r="R7" s="104"/>
      <c r="S7" s="105"/>
      <c r="T7" s="106"/>
      <c r="U7" s="107"/>
      <c r="V7" s="108"/>
      <c r="W7" s="18">
        <v>10</v>
      </c>
      <c r="X7" s="23"/>
      <c r="Y7" s="23">
        <v>10</v>
      </c>
      <c r="Z7" s="76">
        <f>Y7/W7*100</f>
        <v>100</v>
      </c>
      <c r="AA7" s="109">
        <v>10</v>
      </c>
      <c r="AB7" s="99">
        <f>AA7/Y7*10</f>
        <v>10</v>
      </c>
      <c r="AC7" s="18">
        <v>85</v>
      </c>
      <c r="AD7" s="110">
        <v>85</v>
      </c>
      <c r="AE7" s="111">
        <f>AD7/AC7*100</f>
        <v>100</v>
      </c>
      <c r="AF7" s="110">
        <v>141</v>
      </c>
      <c r="AG7" s="102">
        <f>AF7/AD7*10</f>
        <v>16.58823529411765</v>
      </c>
      <c r="AH7" s="18">
        <v>980</v>
      </c>
      <c r="AI7" s="109">
        <v>980</v>
      </c>
      <c r="AJ7" s="112">
        <f aca="true" t="shared" si="8" ref="AJ7:AJ14">AI7/AH7*100</f>
        <v>100</v>
      </c>
      <c r="AK7" s="109">
        <v>1770</v>
      </c>
      <c r="AL7" s="99">
        <f aca="true" t="shared" si="9" ref="AL7:AL14">AK7/AI7*10</f>
        <v>18.06122448979592</v>
      </c>
      <c r="AM7" s="18">
        <v>1715</v>
      </c>
      <c r="AN7" s="110">
        <v>1715</v>
      </c>
      <c r="AO7" s="113">
        <f>AN7/AM7*100</f>
        <v>100</v>
      </c>
      <c r="AP7" s="110">
        <v>2994</v>
      </c>
      <c r="AQ7" s="99">
        <f>AP7/AN7*10</f>
        <v>17.457725947521865</v>
      </c>
      <c r="AR7" s="18"/>
      <c r="AS7" s="110"/>
      <c r="AT7" s="114"/>
      <c r="AU7" s="110"/>
      <c r="AV7" s="115"/>
      <c r="AW7" s="116"/>
      <c r="AX7" s="114"/>
      <c r="AY7" s="114"/>
      <c r="AZ7" s="114"/>
      <c r="BA7" s="117"/>
      <c r="BB7" s="18">
        <v>210</v>
      </c>
      <c r="BC7" s="118">
        <v>210</v>
      </c>
      <c r="BD7" s="76">
        <f>BC7/BB7*100</f>
        <v>100</v>
      </c>
      <c r="BE7" s="118">
        <v>272</v>
      </c>
      <c r="BF7" s="102">
        <f>BE7/BC7*10</f>
        <v>12.952380952380953</v>
      </c>
      <c r="BG7" s="116">
        <v>70</v>
      </c>
      <c r="BH7" s="119">
        <v>70</v>
      </c>
      <c r="BI7" s="119">
        <f>BH7/BG7*100</f>
        <v>100</v>
      </c>
      <c r="BJ7" s="119">
        <v>115</v>
      </c>
      <c r="BK7" s="99">
        <f>BJ7/BH7*10</f>
        <v>16.428571428571427</v>
      </c>
      <c r="BL7" s="116"/>
      <c r="BM7" s="114"/>
      <c r="BN7" s="111"/>
      <c r="BO7" s="114"/>
      <c r="BP7" s="117"/>
      <c r="BQ7" s="120"/>
      <c r="BR7" s="121"/>
      <c r="BS7" s="76"/>
      <c r="BT7" s="121"/>
      <c r="BU7" s="99"/>
    </row>
    <row r="8" spans="1:73" s="122" customFormat="1" ht="17.25" customHeight="1">
      <c r="A8" s="14" t="s">
        <v>19</v>
      </c>
      <c r="B8" s="73"/>
      <c r="C8" s="96">
        <f>SUM(H8+M8+R8+W8+AC8+AH8+AM8+AR8+AW8+BB8+BG8+BL8)</f>
        <v>18928</v>
      </c>
      <c r="D8" s="97">
        <f t="shared" si="0"/>
        <v>18611</v>
      </c>
      <c r="E8" s="98">
        <f t="shared" si="1"/>
        <v>98.32523245984784</v>
      </c>
      <c r="F8" s="97">
        <f t="shared" si="2"/>
        <v>37517</v>
      </c>
      <c r="G8" s="99">
        <f t="shared" si="3"/>
        <v>20.158508409005428</v>
      </c>
      <c r="H8" s="100">
        <v>7780</v>
      </c>
      <c r="I8" s="101">
        <v>7780</v>
      </c>
      <c r="J8" s="76">
        <f t="shared" si="4"/>
        <v>100</v>
      </c>
      <c r="K8" s="101">
        <v>17990</v>
      </c>
      <c r="L8" s="102">
        <f t="shared" si="5"/>
        <v>23.123393316195372</v>
      </c>
      <c r="M8" s="22">
        <v>1543</v>
      </c>
      <c r="N8" s="103">
        <v>1543</v>
      </c>
      <c r="O8" s="76">
        <f t="shared" si="6"/>
        <v>100</v>
      </c>
      <c r="P8" s="103">
        <v>3144</v>
      </c>
      <c r="Q8" s="102">
        <f t="shared" si="7"/>
        <v>20.37589112119248</v>
      </c>
      <c r="R8" s="104"/>
      <c r="S8" s="105"/>
      <c r="T8" s="106"/>
      <c r="U8" s="107"/>
      <c r="V8" s="108"/>
      <c r="W8" s="18">
        <v>50</v>
      </c>
      <c r="X8" s="23"/>
      <c r="Y8" s="23">
        <v>50</v>
      </c>
      <c r="Z8" s="76">
        <f>Y8/W8*100</f>
        <v>100</v>
      </c>
      <c r="AA8" s="109">
        <v>90</v>
      </c>
      <c r="AB8" s="99">
        <f>AA8/Y8*10</f>
        <v>18</v>
      </c>
      <c r="AC8" s="18">
        <v>3976</v>
      </c>
      <c r="AD8" s="110">
        <v>3754</v>
      </c>
      <c r="AE8" s="111">
        <f>AD8/AC8*100</f>
        <v>94.41649899396378</v>
      </c>
      <c r="AF8" s="110">
        <v>7038</v>
      </c>
      <c r="AG8" s="102">
        <f>AF8/AD8*10</f>
        <v>18.7480021310602</v>
      </c>
      <c r="AH8" s="18">
        <v>3375</v>
      </c>
      <c r="AI8" s="109">
        <v>3375</v>
      </c>
      <c r="AJ8" s="112">
        <f t="shared" si="8"/>
        <v>100</v>
      </c>
      <c r="AK8" s="109">
        <v>5552</v>
      </c>
      <c r="AL8" s="99">
        <f t="shared" si="9"/>
        <v>16.450370370370372</v>
      </c>
      <c r="AM8" s="18">
        <v>1982</v>
      </c>
      <c r="AN8" s="110">
        <v>1982</v>
      </c>
      <c r="AO8" s="113">
        <f aca="true" t="shared" si="10" ref="AO8:AO17">AN8/AM8*100</f>
        <v>100</v>
      </c>
      <c r="AP8" s="110">
        <v>3385</v>
      </c>
      <c r="AQ8" s="99">
        <f aca="true" t="shared" si="11" ref="AQ8:AQ17">AP8/AN8*10</f>
        <v>17.078708375378405</v>
      </c>
      <c r="AR8" s="18">
        <v>40</v>
      </c>
      <c r="AS8" s="110"/>
      <c r="AT8" s="114"/>
      <c r="AU8" s="110"/>
      <c r="AV8" s="115"/>
      <c r="AW8" s="116">
        <v>55</v>
      </c>
      <c r="AX8" s="114"/>
      <c r="AY8" s="114"/>
      <c r="AZ8" s="114"/>
      <c r="BA8" s="117"/>
      <c r="BB8" s="18"/>
      <c r="BC8" s="118"/>
      <c r="BD8" s="76"/>
      <c r="BE8" s="118"/>
      <c r="BF8" s="102"/>
      <c r="BG8" s="116">
        <v>127</v>
      </c>
      <c r="BH8" s="119">
        <v>127</v>
      </c>
      <c r="BI8" s="119">
        <f>BH8/BG8*100</f>
        <v>100</v>
      </c>
      <c r="BJ8" s="119">
        <v>318</v>
      </c>
      <c r="BK8" s="99">
        <f>BJ8/BH8*10</f>
        <v>25.039370078740156</v>
      </c>
      <c r="BL8" s="116"/>
      <c r="BM8" s="114"/>
      <c r="BN8" s="111"/>
      <c r="BO8" s="114"/>
      <c r="BP8" s="117"/>
      <c r="BQ8" s="22">
        <v>300</v>
      </c>
      <c r="BR8" s="123">
        <v>300</v>
      </c>
      <c r="BS8" s="76">
        <f>BR8/BQ8*100</f>
        <v>100</v>
      </c>
      <c r="BT8" s="123">
        <v>150</v>
      </c>
      <c r="BU8" s="99">
        <f>BT8/BR8*10</f>
        <v>5</v>
      </c>
    </row>
    <row r="9" spans="1:73" s="122" customFormat="1" ht="15.75" customHeight="1">
      <c r="A9" s="14" t="s">
        <v>1</v>
      </c>
      <c r="B9" s="73"/>
      <c r="C9" s="96">
        <f aca="true" t="shared" si="12" ref="C9:C26">SUM(H9+M9+R9+W9+AC9+AH9+AM9+AR9+AW9+BB9+BG9+BL9)</f>
        <v>5629</v>
      </c>
      <c r="D9" s="97">
        <f t="shared" si="0"/>
        <v>5079</v>
      </c>
      <c r="E9" s="98">
        <f t="shared" si="1"/>
        <v>90.2291703677385</v>
      </c>
      <c r="F9" s="97">
        <f t="shared" si="2"/>
        <v>7757</v>
      </c>
      <c r="G9" s="99">
        <f t="shared" si="3"/>
        <v>15.272691474699744</v>
      </c>
      <c r="H9" s="100">
        <v>2140</v>
      </c>
      <c r="I9" s="101">
        <v>2140</v>
      </c>
      <c r="J9" s="76">
        <f t="shared" si="4"/>
        <v>100</v>
      </c>
      <c r="K9" s="101">
        <v>4173</v>
      </c>
      <c r="L9" s="102">
        <f t="shared" si="5"/>
        <v>19.5</v>
      </c>
      <c r="M9" s="22">
        <v>460</v>
      </c>
      <c r="N9" s="103">
        <v>460</v>
      </c>
      <c r="O9" s="76">
        <f t="shared" si="6"/>
        <v>100</v>
      </c>
      <c r="P9" s="103">
        <v>664</v>
      </c>
      <c r="Q9" s="102">
        <f t="shared" si="7"/>
        <v>14.434782608695652</v>
      </c>
      <c r="R9" s="104">
        <v>50</v>
      </c>
      <c r="S9" s="105">
        <v>50</v>
      </c>
      <c r="T9" s="106">
        <f>S9/R9*100</f>
        <v>100</v>
      </c>
      <c r="U9" s="124">
        <v>50</v>
      </c>
      <c r="V9" s="102">
        <f>U9/S9*10</f>
        <v>10</v>
      </c>
      <c r="W9" s="18"/>
      <c r="X9" s="23"/>
      <c r="Y9" s="23"/>
      <c r="Z9" s="76"/>
      <c r="AA9" s="109"/>
      <c r="AB9" s="99"/>
      <c r="AC9" s="18">
        <v>1052</v>
      </c>
      <c r="AD9" s="110">
        <v>812</v>
      </c>
      <c r="AE9" s="111">
        <f aca="true" t="shared" si="13" ref="AE9:AE17">AD9/AC9*100</f>
        <v>77.18631178707224</v>
      </c>
      <c r="AF9" s="110">
        <v>1204</v>
      </c>
      <c r="AG9" s="102">
        <f aca="true" t="shared" si="14" ref="AG9:AG17">AF9/AD9*10</f>
        <v>14.827586206896552</v>
      </c>
      <c r="AH9" s="18">
        <v>757</v>
      </c>
      <c r="AI9" s="109">
        <v>607</v>
      </c>
      <c r="AJ9" s="112">
        <f t="shared" si="8"/>
        <v>80.18494055482167</v>
      </c>
      <c r="AK9" s="109">
        <v>545</v>
      </c>
      <c r="AL9" s="99">
        <f t="shared" si="9"/>
        <v>8.978583196046127</v>
      </c>
      <c r="AM9" s="18">
        <v>1070</v>
      </c>
      <c r="AN9" s="110">
        <v>1010</v>
      </c>
      <c r="AO9" s="113">
        <f t="shared" si="10"/>
        <v>94.39252336448598</v>
      </c>
      <c r="AP9" s="110">
        <v>1121</v>
      </c>
      <c r="AQ9" s="99">
        <f t="shared" si="11"/>
        <v>11.0990099009901</v>
      </c>
      <c r="AR9" s="18"/>
      <c r="AS9" s="110"/>
      <c r="AT9" s="114"/>
      <c r="AU9" s="110"/>
      <c r="AV9" s="115"/>
      <c r="AW9" s="116"/>
      <c r="AX9" s="114"/>
      <c r="AY9" s="114"/>
      <c r="AZ9" s="114"/>
      <c r="BA9" s="117"/>
      <c r="BB9" s="18">
        <v>100</v>
      </c>
      <c r="BC9" s="118"/>
      <c r="BD9" s="76"/>
      <c r="BE9" s="118"/>
      <c r="BF9" s="102"/>
      <c r="BG9" s="116"/>
      <c r="BH9" s="119"/>
      <c r="BI9" s="119"/>
      <c r="BJ9" s="119"/>
      <c r="BK9" s="99"/>
      <c r="BL9" s="116"/>
      <c r="BM9" s="114"/>
      <c r="BN9" s="111"/>
      <c r="BO9" s="114"/>
      <c r="BP9" s="117"/>
      <c r="BQ9" s="22">
        <v>60</v>
      </c>
      <c r="BR9" s="123">
        <v>60</v>
      </c>
      <c r="BS9" s="76">
        <f>BR9/BQ9*100</f>
        <v>100</v>
      </c>
      <c r="BT9" s="123">
        <v>10</v>
      </c>
      <c r="BU9" s="99">
        <f>BT9/BR9*10</f>
        <v>1.6666666666666665</v>
      </c>
    </row>
    <row r="10" spans="1:73" s="122" customFormat="1" ht="15.75" customHeight="1">
      <c r="A10" s="14" t="s">
        <v>2</v>
      </c>
      <c r="B10" s="73">
        <v>130</v>
      </c>
      <c r="C10" s="96">
        <f t="shared" si="12"/>
        <v>19879</v>
      </c>
      <c r="D10" s="97">
        <f t="shared" si="0"/>
        <v>18641</v>
      </c>
      <c r="E10" s="98">
        <f t="shared" si="1"/>
        <v>93.77232255143619</v>
      </c>
      <c r="F10" s="97">
        <f t="shared" si="2"/>
        <v>38909</v>
      </c>
      <c r="G10" s="99">
        <f t="shared" si="3"/>
        <v>20.872807252829784</v>
      </c>
      <c r="H10" s="100">
        <v>7368</v>
      </c>
      <c r="I10" s="101">
        <v>7368</v>
      </c>
      <c r="J10" s="76">
        <f t="shared" si="4"/>
        <v>100</v>
      </c>
      <c r="K10" s="101">
        <v>21742</v>
      </c>
      <c r="L10" s="102">
        <f t="shared" si="5"/>
        <v>29.508686210640608</v>
      </c>
      <c r="M10" s="22">
        <v>1805</v>
      </c>
      <c r="N10" s="103">
        <v>1805</v>
      </c>
      <c r="O10" s="76">
        <f t="shared" si="6"/>
        <v>100</v>
      </c>
      <c r="P10" s="103">
        <v>3997</v>
      </c>
      <c r="Q10" s="102">
        <f t="shared" si="7"/>
        <v>22.14404432132964</v>
      </c>
      <c r="R10" s="104"/>
      <c r="S10" s="105"/>
      <c r="T10" s="106"/>
      <c r="U10" s="124"/>
      <c r="V10" s="102"/>
      <c r="W10" s="18">
        <v>20</v>
      </c>
      <c r="X10" s="23"/>
      <c r="Y10" s="23">
        <v>20</v>
      </c>
      <c r="Z10" s="76">
        <f aca="true" t="shared" si="15" ref="Z10:Z15">Y10/W10*100</f>
        <v>100</v>
      </c>
      <c r="AA10" s="109">
        <v>30</v>
      </c>
      <c r="AB10" s="99">
        <f aca="true" t="shared" si="16" ref="AB10:AB15">AA10/Y10*10</f>
        <v>15</v>
      </c>
      <c r="AC10" s="18">
        <v>5820</v>
      </c>
      <c r="AD10" s="110">
        <v>5566</v>
      </c>
      <c r="AE10" s="111">
        <f t="shared" si="13"/>
        <v>95.63573883161513</v>
      </c>
      <c r="AF10" s="110">
        <v>6802</v>
      </c>
      <c r="AG10" s="102">
        <f t="shared" si="14"/>
        <v>12.220625224577795</v>
      </c>
      <c r="AH10" s="18">
        <v>2907</v>
      </c>
      <c r="AI10" s="109">
        <v>2907</v>
      </c>
      <c r="AJ10" s="112">
        <f t="shared" si="8"/>
        <v>100</v>
      </c>
      <c r="AK10" s="109">
        <v>4708</v>
      </c>
      <c r="AL10" s="99">
        <f t="shared" si="9"/>
        <v>16.195390436876504</v>
      </c>
      <c r="AM10" s="18">
        <v>905</v>
      </c>
      <c r="AN10" s="110">
        <v>905</v>
      </c>
      <c r="AO10" s="113">
        <f t="shared" si="10"/>
        <v>100</v>
      </c>
      <c r="AP10" s="110">
        <v>1572</v>
      </c>
      <c r="AQ10" s="99">
        <f t="shared" si="11"/>
        <v>17.370165745856355</v>
      </c>
      <c r="AR10" s="18">
        <v>715</v>
      </c>
      <c r="AS10" s="110"/>
      <c r="AT10" s="114"/>
      <c r="AU10" s="110"/>
      <c r="AV10" s="115"/>
      <c r="AW10" s="116">
        <v>30</v>
      </c>
      <c r="AX10" s="114">
        <v>30</v>
      </c>
      <c r="AY10" s="114">
        <f>AX10/AW10*100</f>
        <v>100</v>
      </c>
      <c r="AZ10" s="114">
        <v>30</v>
      </c>
      <c r="BA10" s="99">
        <f>AZ10/AX10*10</f>
        <v>10</v>
      </c>
      <c r="BB10" s="18">
        <v>309</v>
      </c>
      <c r="BC10" s="118">
        <v>40</v>
      </c>
      <c r="BD10" s="76">
        <f>BC10/BB10*100</f>
        <v>12.944983818770226</v>
      </c>
      <c r="BE10" s="118">
        <v>28</v>
      </c>
      <c r="BF10" s="99">
        <f>BE10/BC10*10</f>
        <v>7</v>
      </c>
      <c r="BG10" s="116"/>
      <c r="BH10" s="119"/>
      <c r="BI10" s="119"/>
      <c r="BJ10" s="119"/>
      <c r="BK10" s="99"/>
      <c r="BL10" s="116"/>
      <c r="BM10" s="114"/>
      <c r="BN10" s="111"/>
      <c r="BO10" s="114"/>
      <c r="BP10" s="117"/>
      <c r="BQ10" s="22">
        <v>866</v>
      </c>
      <c r="BR10" s="123">
        <v>866</v>
      </c>
      <c r="BS10" s="76">
        <f>BR10/BQ10*100</f>
        <v>100</v>
      </c>
      <c r="BT10" s="123">
        <v>332</v>
      </c>
      <c r="BU10" s="99">
        <f>BT10/BR10*10</f>
        <v>3.833718244803695</v>
      </c>
    </row>
    <row r="11" spans="1:73" s="122" customFormat="1" ht="17.25" customHeight="1">
      <c r="A11" s="14" t="s">
        <v>16</v>
      </c>
      <c r="B11" s="73">
        <v>120</v>
      </c>
      <c r="C11" s="96">
        <f t="shared" si="12"/>
        <v>20889</v>
      </c>
      <c r="D11" s="97">
        <f t="shared" si="0"/>
        <v>20182</v>
      </c>
      <c r="E11" s="98">
        <f t="shared" si="1"/>
        <v>96.61544353487481</v>
      </c>
      <c r="F11" s="97">
        <f t="shared" si="2"/>
        <v>54716</v>
      </c>
      <c r="G11" s="99">
        <f t="shared" si="3"/>
        <v>27.11128728570013</v>
      </c>
      <c r="H11" s="100">
        <v>12189</v>
      </c>
      <c r="I11" s="101">
        <v>12154</v>
      </c>
      <c r="J11" s="76">
        <f t="shared" si="4"/>
        <v>99.71285585363853</v>
      </c>
      <c r="K11" s="101">
        <v>37007</v>
      </c>
      <c r="L11" s="102">
        <f t="shared" si="5"/>
        <v>30.448412045417147</v>
      </c>
      <c r="M11" s="22">
        <v>1010</v>
      </c>
      <c r="N11" s="103">
        <v>1010</v>
      </c>
      <c r="O11" s="76">
        <f t="shared" si="6"/>
        <v>100</v>
      </c>
      <c r="P11" s="103">
        <v>2611</v>
      </c>
      <c r="Q11" s="102">
        <f t="shared" si="7"/>
        <v>25.851485148514854</v>
      </c>
      <c r="R11" s="104"/>
      <c r="S11" s="105"/>
      <c r="T11" s="106"/>
      <c r="U11" s="124"/>
      <c r="V11" s="102"/>
      <c r="W11" s="18">
        <v>230</v>
      </c>
      <c r="X11" s="23"/>
      <c r="Y11" s="23">
        <v>230</v>
      </c>
      <c r="Z11" s="76">
        <f t="shared" si="15"/>
        <v>100</v>
      </c>
      <c r="AA11" s="109">
        <v>556</v>
      </c>
      <c r="AB11" s="99">
        <f t="shared" si="16"/>
        <v>24.173913043478258</v>
      </c>
      <c r="AC11" s="18">
        <v>1976</v>
      </c>
      <c r="AD11" s="110">
        <v>1556</v>
      </c>
      <c r="AE11" s="111">
        <f t="shared" si="13"/>
        <v>78.74493927125506</v>
      </c>
      <c r="AF11" s="110">
        <v>2574</v>
      </c>
      <c r="AG11" s="102">
        <f t="shared" si="14"/>
        <v>16.542416452442158</v>
      </c>
      <c r="AH11" s="18">
        <v>1891</v>
      </c>
      <c r="AI11" s="109">
        <v>1891</v>
      </c>
      <c r="AJ11" s="112">
        <f t="shared" si="8"/>
        <v>100</v>
      </c>
      <c r="AK11" s="109">
        <v>4558</v>
      </c>
      <c r="AL11" s="99">
        <f t="shared" si="9"/>
        <v>24.10364886303543</v>
      </c>
      <c r="AM11" s="18">
        <v>2787</v>
      </c>
      <c r="AN11" s="110">
        <v>2787</v>
      </c>
      <c r="AO11" s="113">
        <f t="shared" si="10"/>
        <v>100</v>
      </c>
      <c r="AP11" s="110">
        <v>6806</v>
      </c>
      <c r="AQ11" s="99">
        <f t="shared" si="11"/>
        <v>24.420523860782204</v>
      </c>
      <c r="AR11" s="18">
        <v>120</v>
      </c>
      <c r="AS11" s="110"/>
      <c r="AT11" s="114"/>
      <c r="AU11" s="110"/>
      <c r="AV11" s="115"/>
      <c r="AW11" s="116">
        <v>154</v>
      </c>
      <c r="AX11" s="114">
        <v>154</v>
      </c>
      <c r="AY11" s="114">
        <f>AX11/AW11*100</f>
        <v>100</v>
      </c>
      <c r="AZ11" s="114">
        <v>194</v>
      </c>
      <c r="BA11" s="99">
        <f>AZ11/AX11*10</f>
        <v>12.5974025974026</v>
      </c>
      <c r="BB11" s="18">
        <v>532</v>
      </c>
      <c r="BC11" s="118">
        <v>400</v>
      </c>
      <c r="BD11" s="76">
        <f>BC11/BB11*100</f>
        <v>75.18796992481202</v>
      </c>
      <c r="BE11" s="118">
        <v>410</v>
      </c>
      <c r="BF11" s="99">
        <f>BE11/BC11*10</f>
        <v>10.25</v>
      </c>
      <c r="BG11" s="116"/>
      <c r="BH11" s="119"/>
      <c r="BI11" s="119"/>
      <c r="BJ11" s="119"/>
      <c r="BK11" s="99"/>
      <c r="BL11" s="116"/>
      <c r="BM11" s="114"/>
      <c r="BN11" s="111"/>
      <c r="BO11" s="114"/>
      <c r="BP11" s="117"/>
      <c r="BQ11" s="22"/>
      <c r="BR11" s="123"/>
      <c r="BS11" s="76"/>
      <c r="BT11" s="123"/>
      <c r="BU11" s="99"/>
    </row>
    <row r="12" spans="1:73" s="122" customFormat="1" ht="16.5" customHeight="1">
      <c r="A12" s="14" t="s">
        <v>3</v>
      </c>
      <c r="B12" s="73">
        <v>1203</v>
      </c>
      <c r="C12" s="96">
        <f t="shared" si="12"/>
        <v>59234</v>
      </c>
      <c r="D12" s="97">
        <f t="shared" si="0"/>
        <v>54061</v>
      </c>
      <c r="E12" s="98">
        <f t="shared" si="1"/>
        <v>91.26683999054596</v>
      </c>
      <c r="F12" s="97">
        <f t="shared" si="2"/>
        <v>116297</v>
      </c>
      <c r="G12" s="99">
        <f t="shared" si="3"/>
        <v>21.512180684782006</v>
      </c>
      <c r="H12" s="100">
        <v>22741</v>
      </c>
      <c r="I12" s="101">
        <v>22741</v>
      </c>
      <c r="J12" s="76">
        <f t="shared" si="4"/>
        <v>100</v>
      </c>
      <c r="K12" s="101">
        <v>68010</v>
      </c>
      <c r="L12" s="102">
        <f t="shared" si="5"/>
        <v>29.90633657271008</v>
      </c>
      <c r="M12" s="22">
        <v>1911</v>
      </c>
      <c r="N12" s="103">
        <v>1911</v>
      </c>
      <c r="O12" s="76">
        <f t="shared" si="6"/>
        <v>100</v>
      </c>
      <c r="P12" s="103">
        <v>2571</v>
      </c>
      <c r="Q12" s="102">
        <f t="shared" si="7"/>
        <v>13.453689167974883</v>
      </c>
      <c r="R12" s="104"/>
      <c r="S12" s="105"/>
      <c r="T12" s="106"/>
      <c r="U12" s="124"/>
      <c r="V12" s="102"/>
      <c r="W12" s="18">
        <v>1123</v>
      </c>
      <c r="X12" s="23"/>
      <c r="Y12" s="23">
        <v>1123</v>
      </c>
      <c r="Z12" s="76">
        <f t="shared" si="15"/>
        <v>100</v>
      </c>
      <c r="AA12" s="109">
        <v>894</v>
      </c>
      <c r="AB12" s="99">
        <f t="shared" si="16"/>
        <v>7.960819234194123</v>
      </c>
      <c r="AC12" s="18">
        <v>23596</v>
      </c>
      <c r="AD12" s="110">
        <v>19346</v>
      </c>
      <c r="AE12" s="111">
        <f t="shared" si="13"/>
        <v>81.98847262247838</v>
      </c>
      <c r="AF12" s="110">
        <v>25802</v>
      </c>
      <c r="AG12" s="102">
        <f t="shared" si="14"/>
        <v>13.337123953271995</v>
      </c>
      <c r="AH12" s="18">
        <v>8054</v>
      </c>
      <c r="AI12" s="109">
        <v>8054</v>
      </c>
      <c r="AJ12" s="112">
        <f t="shared" si="8"/>
        <v>100</v>
      </c>
      <c r="AK12" s="109">
        <v>17922</v>
      </c>
      <c r="AL12" s="99">
        <f t="shared" si="9"/>
        <v>22.25229699528185</v>
      </c>
      <c r="AM12" s="18">
        <v>816</v>
      </c>
      <c r="AN12" s="110">
        <v>816</v>
      </c>
      <c r="AO12" s="113">
        <f t="shared" si="10"/>
        <v>100</v>
      </c>
      <c r="AP12" s="110">
        <v>1078</v>
      </c>
      <c r="AQ12" s="99">
        <f t="shared" si="11"/>
        <v>13.21078431372549</v>
      </c>
      <c r="AR12" s="18">
        <v>250</v>
      </c>
      <c r="AS12" s="110"/>
      <c r="AT12" s="114"/>
      <c r="AU12" s="110"/>
      <c r="AV12" s="115"/>
      <c r="AW12" s="116"/>
      <c r="AX12" s="114"/>
      <c r="AY12" s="114"/>
      <c r="AZ12" s="114"/>
      <c r="BA12" s="99"/>
      <c r="BB12" s="18">
        <v>543</v>
      </c>
      <c r="BC12" s="118"/>
      <c r="BD12" s="76"/>
      <c r="BE12" s="118"/>
      <c r="BF12" s="99"/>
      <c r="BG12" s="116"/>
      <c r="BH12" s="119"/>
      <c r="BI12" s="119"/>
      <c r="BJ12" s="119"/>
      <c r="BK12" s="99"/>
      <c r="BL12" s="116">
        <v>200</v>
      </c>
      <c r="BM12" s="114">
        <v>70</v>
      </c>
      <c r="BN12" s="111">
        <f>BM12/BL12*100</f>
        <v>35</v>
      </c>
      <c r="BO12" s="114">
        <v>20</v>
      </c>
      <c r="BP12" s="102">
        <f>BO12/BM12*10</f>
        <v>2.8571428571428568</v>
      </c>
      <c r="BQ12" s="22">
        <v>95</v>
      </c>
      <c r="BR12" s="123"/>
      <c r="BS12" s="76"/>
      <c r="BT12" s="123"/>
      <c r="BU12" s="99"/>
    </row>
    <row r="13" spans="1:73" s="122" customFormat="1" ht="15" customHeight="1">
      <c r="A13" s="14" t="s">
        <v>4</v>
      </c>
      <c r="B13" s="73"/>
      <c r="C13" s="96">
        <f t="shared" si="12"/>
        <v>68414</v>
      </c>
      <c r="D13" s="97">
        <f t="shared" si="0"/>
        <v>65157</v>
      </c>
      <c r="E13" s="98">
        <f t="shared" si="1"/>
        <v>95.23927851024644</v>
      </c>
      <c r="F13" s="97">
        <f t="shared" si="2"/>
        <v>213739</v>
      </c>
      <c r="G13" s="99">
        <f t="shared" si="3"/>
        <v>32.8036895498565</v>
      </c>
      <c r="H13" s="100">
        <v>29260</v>
      </c>
      <c r="I13" s="101">
        <v>29260</v>
      </c>
      <c r="J13" s="76">
        <f t="shared" si="4"/>
        <v>100</v>
      </c>
      <c r="K13" s="101">
        <v>118368</v>
      </c>
      <c r="L13" s="102">
        <f t="shared" si="5"/>
        <v>40.453861927546136</v>
      </c>
      <c r="M13" s="22">
        <v>8169</v>
      </c>
      <c r="N13" s="103">
        <v>8169</v>
      </c>
      <c r="O13" s="76">
        <f t="shared" si="6"/>
        <v>100</v>
      </c>
      <c r="P13" s="103">
        <v>21113</v>
      </c>
      <c r="Q13" s="102">
        <f t="shared" si="7"/>
        <v>25.845268698739137</v>
      </c>
      <c r="R13" s="104"/>
      <c r="S13" s="105"/>
      <c r="T13" s="106"/>
      <c r="U13" s="124"/>
      <c r="V13" s="102"/>
      <c r="W13" s="18">
        <v>1740</v>
      </c>
      <c r="X13" s="23">
        <v>800</v>
      </c>
      <c r="Y13" s="23">
        <v>1740</v>
      </c>
      <c r="Z13" s="76">
        <f t="shared" si="15"/>
        <v>100</v>
      </c>
      <c r="AA13" s="109">
        <v>3825</v>
      </c>
      <c r="AB13" s="99">
        <f t="shared" si="16"/>
        <v>21.98275862068965</v>
      </c>
      <c r="AC13" s="18">
        <v>11541</v>
      </c>
      <c r="AD13" s="110">
        <v>10075</v>
      </c>
      <c r="AE13" s="111">
        <f t="shared" si="13"/>
        <v>87.29746122519713</v>
      </c>
      <c r="AF13" s="125">
        <v>22034</v>
      </c>
      <c r="AG13" s="102">
        <f t="shared" si="14"/>
        <v>21.86997518610422</v>
      </c>
      <c r="AH13" s="18">
        <v>11120</v>
      </c>
      <c r="AI13" s="109">
        <v>11120</v>
      </c>
      <c r="AJ13" s="112">
        <f t="shared" si="8"/>
        <v>100</v>
      </c>
      <c r="AK13" s="109">
        <v>34156</v>
      </c>
      <c r="AL13" s="99">
        <f t="shared" si="9"/>
        <v>30.715827338129497</v>
      </c>
      <c r="AM13" s="18">
        <v>4673</v>
      </c>
      <c r="AN13" s="110">
        <v>4673</v>
      </c>
      <c r="AO13" s="113">
        <f t="shared" si="10"/>
        <v>100</v>
      </c>
      <c r="AP13" s="110">
        <v>14029</v>
      </c>
      <c r="AQ13" s="99">
        <f t="shared" si="11"/>
        <v>30.021399529210356</v>
      </c>
      <c r="AR13" s="18">
        <v>520</v>
      </c>
      <c r="AS13" s="110"/>
      <c r="AT13" s="114"/>
      <c r="AU13" s="110"/>
      <c r="AV13" s="115"/>
      <c r="AW13" s="116">
        <v>60</v>
      </c>
      <c r="AX13" s="114">
        <v>30</v>
      </c>
      <c r="AY13" s="111">
        <f>AX13/AW13*100</f>
        <v>50</v>
      </c>
      <c r="AZ13" s="114">
        <v>54</v>
      </c>
      <c r="BA13" s="99">
        <f>AZ13/AX13*10</f>
        <v>18</v>
      </c>
      <c r="BB13" s="18">
        <v>197</v>
      </c>
      <c r="BC13" s="118">
        <v>30</v>
      </c>
      <c r="BD13" s="76">
        <f>BC13/BB13*100</f>
        <v>15.228426395939088</v>
      </c>
      <c r="BE13" s="118">
        <v>10</v>
      </c>
      <c r="BF13" s="99">
        <f>BE13/BC13*10</f>
        <v>3.333333333333333</v>
      </c>
      <c r="BG13" s="116">
        <v>60</v>
      </c>
      <c r="BH13" s="119">
        <v>60</v>
      </c>
      <c r="BI13" s="119">
        <f>BH13/BG13*100</f>
        <v>100</v>
      </c>
      <c r="BJ13" s="119">
        <v>150</v>
      </c>
      <c r="BK13" s="99">
        <f>BJ13/BH13*10</f>
        <v>25</v>
      </c>
      <c r="BL13" s="116">
        <v>1074</v>
      </c>
      <c r="BM13" s="114"/>
      <c r="BN13" s="111"/>
      <c r="BO13" s="114"/>
      <c r="BP13" s="117"/>
      <c r="BQ13" s="22">
        <v>569</v>
      </c>
      <c r="BR13" s="123">
        <v>153</v>
      </c>
      <c r="BS13" s="76">
        <f>BR13/BQ13*100</f>
        <v>26.889279437609844</v>
      </c>
      <c r="BT13" s="123">
        <v>196</v>
      </c>
      <c r="BU13" s="99">
        <f>BT13/BR13*10</f>
        <v>12.810457516339868</v>
      </c>
    </row>
    <row r="14" spans="1:73" s="122" customFormat="1" ht="16.5" customHeight="1">
      <c r="A14" s="14" t="s">
        <v>5</v>
      </c>
      <c r="B14" s="73">
        <v>100</v>
      </c>
      <c r="C14" s="96">
        <f t="shared" si="12"/>
        <v>17357</v>
      </c>
      <c r="D14" s="97">
        <f t="shared" si="0"/>
        <v>16347</v>
      </c>
      <c r="E14" s="98">
        <f t="shared" si="1"/>
        <v>94.18102206602524</v>
      </c>
      <c r="F14" s="97">
        <f t="shared" si="2"/>
        <v>42829</v>
      </c>
      <c r="G14" s="99">
        <f t="shared" si="3"/>
        <v>26.19991435737444</v>
      </c>
      <c r="H14" s="100">
        <v>7231</v>
      </c>
      <c r="I14" s="101">
        <v>7231</v>
      </c>
      <c r="J14" s="76">
        <f t="shared" si="4"/>
        <v>100</v>
      </c>
      <c r="K14" s="101">
        <v>21969</v>
      </c>
      <c r="L14" s="102">
        <f t="shared" si="5"/>
        <v>30.38168994606555</v>
      </c>
      <c r="M14" s="22">
        <v>337</v>
      </c>
      <c r="N14" s="103">
        <v>337</v>
      </c>
      <c r="O14" s="76">
        <f t="shared" si="6"/>
        <v>100</v>
      </c>
      <c r="P14" s="103">
        <v>519</v>
      </c>
      <c r="Q14" s="102">
        <f t="shared" si="7"/>
        <v>15.400593471810089</v>
      </c>
      <c r="R14" s="104"/>
      <c r="S14" s="105"/>
      <c r="T14" s="106"/>
      <c r="U14" s="124"/>
      <c r="V14" s="102"/>
      <c r="W14" s="18">
        <v>363</v>
      </c>
      <c r="X14" s="23"/>
      <c r="Y14" s="23">
        <v>363</v>
      </c>
      <c r="Z14" s="76">
        <f t="shared" si="15"/>
        <v>100</v>
      </c>
      <c r="AA14" s="126">
        <v>620</v>
      </c>
      <c r="AB14" s="99">
        <f t="shared" si="16"/>
        <v>17.079889807162534</v>
      </c>
      <c r="AC14" s="18">
        <v>6175</v>
      </c>
      <c r="AD14" s="125">
        <v>5971</v>
      </c>
      <c r="AE14" s="111">
        <f t="shared" si="13"/>
        <v>96.69635627530364</v>
      </c>
      <c r="AF14" s="125">
        <v>14356</v>
      </c>
      <c r="AG14" s="102">
        <f t="shared" si="14"/>
        <v>24.04287389047061</v>
      </c>
      <c r="AH14" s="18">
        <v>831</v>
      </c>
      <c r="AI14" s="126">
        <v>683</v>
      </c>
      <c r="AJ14" s="112">
        <f t="shared" si="8"/>
        <v>82.19013237063778</v>
      </c>
      <c r="AK14" s="126">
        <v>1625</v>
      </c>
      <c r="AL14" s="99">
        <f t="shared" si="9"/>
        <v>23.792093704245975</v>
      </c>
      <c r="AM14" s="18">
        <v>1754</v>
      </c>
      <c r="AN14" s="125">
        <v>1732</v>
      </c>
      <c r="AO14" s="113">
        <f t="shared" si="10"/>
        <v>98.74572405929305</v>
      </c>
      <c r="AP14" s="125">
        <v>3689</v>
      </c>
      <c r="AQ14" s="99">
        <f t="shared" si="11"/>
        <v>21.29907621247113</v>
      </c>
      <c r="AR14" s="18">
        <v>55</v>
      </c>
      <c r="AS14" s="125"/>
      <c r="AT14" s="113"/>
      <c r="AU14" s="125"/>
      <c r="AV14" s="127"/>
      <c r="AW14" s="116">
        <v>120</v>
      </c>
      <c r="AX14" s="113"/>
      <c r="AY14" s="114"/>
      <c r="AZ14" s="113"/>
      <c r="BA14" s="99"/>
      <c r="BB14" s="18">
        <v>461</v>
      </c>
      <c r="BC14" s="118"/>
      <c r="BD14" s="76"/>
      <c r="BE14" s="118"/>
      <c r="BF14" s="99"/>
      <c r="BG14" s="116">
        <v>30</v>
      </c>
      <c r="BH14" s="128">
        <v>30</v>
      </c>
      <c r="BI14" s="119">
        <f>BH14/BG14*100</f>
        <v>100</v>
      </c>
      <c r="BJ14" s="128">
        <v>51</v>
      </c>
      <c r="BK14" s="99">
        <f>BJ14/BH14*10</f>
        <v>17</v>
      </c>
      <c r="BL14" s="116"/>
      <c r="BM14" s="113"/>
      <c r="BN14" s="113"/>
      <c r="BO14" s="113"/>
      <c r="BP14" s="99"/>
      <c r="BQ14" s="22">
        <v>64</v>
      </c>
      <c r="BR14" s="123">
        <v>64</v>
      </c>
      <c r="BS14" s="76">
        <f>BR14/BQ14*100</f>
        <v>100</v>
      </c>
      <c r="BT14" s="123">
        <v>102</v>
      </c>
      <c r="BU14" s="99">
        <f>BT14/BR14*10</f>
        <v>15.9375</v>
      </c>
    </row>
    <row r="15" spans="1:73" s="122" customFormat="1" ht="16.5" customHeight="1">
      <c r="A15" s="14" t="s">
        <v>6</v>
      </c>
      <c r="B15" s="73"/>
      <c r="C15" s="96">
        <f t="shared" si="12"/>
        <v>26727</v>
      </c>
      <c r="D15" s="97">
        <f aca="true" t="shared" si="17" ref="D15:D23">I15+N15+S15+Y15+AD15+AI15+AN15+AS15+AX15+BC15+BH15+BM15</f>
        <v>25084</v>
      </c>
      <c r="E15" s="98">
        <f aca="true" t="shared" si="18" ref="E15:E25">D15/C15*100</f>
        <v>93.85265836045946</v>
      </c>
      <c r="F15" s="97">
        <f aca="true" t="shared" si="19" ref="F15:F23">K15+P15+U15+AA15+AF15+AK15+AP15+AU15+AZ15+BE15+BJ15+BO15</f>
        <v>61722</v>
      </c>
      <c r="G15" s="99">
        <f aca="true" t="shared" si="20" ref="G15:G23">F15/D15*10</f>
        <v>24.606123425291024</v>
      </c>
      <c r="H15" s="100">
        <v>11076</v>
      </c>
      <c r="I15" s="101">
        <v>11076</v>
      </c>
      <c r="J15" s="76">
        <f aca="true" t="shared" si="21" ref="J15:J23">I15/H15*100</f>
        <v>100</v>
      </c>
      <c r="K15" s="101">
        <v>33925</v>
      </c>
      <c r="L15" s="102">
        <f aca="true" t="shared" si="22" ref="L15:L23">K15/I15*10</f>
        <v>30.629288551823763</v>
      </c>
      <c r="M15" s="22">
        <v>768</v>
      </c>
      <c r="N15" s="103">
        <v>708</v>
      </c>
      <c r="O15" s="76">
        <f aca="true" t="shared" si="23" ref="O15:O21">N15/M15*100</f>
        <v>92.1875</v>
      </c>
      <c r="P15" s="103">
        <v>1379</v>
      </c>
      <c r="Q15" s="102">
        <f aca="true" t="shared" si="24" ref="Q15:Q21">P15/N15*10</f>
        <v>19.4774011299435</v>
      </c>
      <c r="R15" s="104"/>
      <c r="S15" s="105"/>
      <c r="T15" s="106"/>
      <c r="U15" s="124"/>
      <c r="V15" s="102"/>
      <c r="W15" s="18">
        <v>179</v>
      </c>
      <c r="X15" s="23"/>
      <c r="Y15" s="23">
        <v>179</v>
      </c>
      <c r="Z15" s="76">
        <f t="shared" si="15"/>
        <v>100</v>
      </c>
      <c r="AA15" s="126">
        <v>265</v>
      </c>
      <c r="AB15" s="99">
        <f t="shared" si="16"/>
        <v>14.804469273743017</v>
      </c>
      <c r="AC15" s="18">
        <v>5300</v>
      </c>
      <c r="AD15" s="125">
        <v>5300</v>
      </c>
      <c r="AE15" s="111">
        <f t="shared" si="13"/>
        <v>100</v>
      </c>
      <c r="AF15" s="125">
        <v>8504</v>
      </c>
      <c r="AG15" s="102">
        <f t="shared" si="14"/>
        <v>16.045283018867924</v>
      </c>
      <c r="AH15" s="18">
        <v>5966</v>
      </c>
      <c r="AI15" s="126">
        <v>5966</v>
      </c>
      <c r="AJ15" s="112">
        <f aca="true" t="shared" si="25" ref="AJ15:AJ26">AI15/AH15*100</f>
        <v>100</v>
      </c>
      <c r="AK15" s="126">
        <v>14245</v>
      </c>
      <c r="AL15" s="99">
        <f aca="true" t="shared" si="26" ref="AL15:AL26">AK15/AI15*10</f>
        <v>23.87696949379819</v>
      </c>
      <c r="AM15" s="18">
        <v>1775</v>
      </c>
      <c r="AN15" s="125">
        <v>1775</v>
      </c>
      <c r="AO15" s="113">
        <f t="shared" si="10"/>
        <v>100</v>
      </c>
      <c r="AP15" s="125">
        <v>3316</v>
      </c>
      <c r="AQ15" s="99">
        <f t="shared" si="11"/>
        <v>18.68169014084507</v>
      </c>
      <c r="AR15" s="18">
        <v>1583</v>
      </c>
      <c r="AS15" s="125"/>
      <c r="AT15" s="113"/>
      <c r="AU15" s="125"/>
      <c r="AV15" s="127"/>
      <c r="AW15" s="116"/>
      <c r="AX15" s="113"/>
      <c r="AY15" s="114"/>
      <c r="AZ15" s="113"/>
      <c r="BA15" s="99"/>
      <c r="BB15" s="18">
        <v>80</v>
      </c>
      <c r="BC15" s="118">
        <v>80</v>
      </c>
      <c r="BD15" s="76">
        <f>BC15/BB15*100</f>
        <v>100</v>
      </c>
      <c r="BE15" s="118">
        <v>88</v>
      </c>
      <c r="BF15" s="99">
        <f>BE15/BC15*10</f>
        <v>11</v>
      </c>
      <c r="BG15" s="116"/>
      <c r="BH15" s="128"/>
      <c r="BI15" s="119"/>
      <c r="BJ15" s="128"/>
      <c r="BK15" s="99"/>
      <c r="BL15" s="116"/>
      <c r="BM15" s="113"/>
      <c r="BN15" s="113"/>
      <c r="BO15" s="113"/>
      <c r="BP15" s="99"/>
      <c r="BQ15" s="22">
        <v>965</v>
      </c>
      <c r="BR15" s="123">
        <v>965</v>
      </c>
      <c r="BS15" s="76">
        <f>BR15/BQ15*100</f>
        <v>100</v>
      </c>
      <c r="BT15" s="123">
        <v>850</v>
      </c>
      <c r="BU15" s="99">
        <f>BT15/BR15*10</f>
        <v>8.808290155440414</v>
      </c>
    </row>
    <row r="16" spans="1:73" s="122" customFormat="1" ht="17.25" customHeight="1">
      <c r="A16" s="14" t="s">
        <v>7</v>
      </c>
      <c r="B16" s="73"/>
      <c r="C16" s="96">
        <f t="shared" si="12"/>
        <v>14843</v>
      </c>
      <c r="D16" s="97">
        <f t="shared" si="17"/>
        <v>14843</v>
      </c>
      <c r="E16" s="98">
        <f t="shared" si="18"/>
        <v>100</v>
      </c>
      <c r="F16" s="97">
        <f t="shared" si="19"/>
        <v>34461</v>
      </c>
      <c r="G16" s="99">
        <f t="shared" si="20"/>
        <v>23.21700464865593</v>
      </c>
      <c r="H16" s="100">
        <v>10873</v>
      </c>
      <c r="I16" s="101">
        <v>10873</v>
      </c>
      <c r="J16" s="76">
        <f t="shared" si="21"/>
        <v>100</v>
      </c>
      <c r="K16" s="101">
        <v>26015</v>
      </c>
      <c r="L16" s="102">
        <f t="shared" si="22"/>
        <v>23.926239308378552</v>
      </c>
      <c r="M16" s="22">
        <v>160</v>
      </c>
      <c r="N16" s="103">
        <v>160</v>
      </c>
      <c r="O16" s="76">
        <f t="shared" si="23"/>
        <v>100</v>
      </c>
      <c r="P16" s="103">
        <v>288</v>
      </c>
      <c r="Q16" s="102">
        <f t="shared" si="24"/>
        <v>18</v>
      </c>
      <c r="R16" s="104"/>
      <c r="S16" s="105"/>
      <c r="T16" s="106"/>
      <c r="U16" s="124"/>
      <c r="V16" s="102"/>
      <c r="W16" s="18"/>
      <c r="X16" s="23"/>
      <c r="Y16" s="23"/>
      <c r="Z16" s="76"/>
      <c r="AA16" s="126"/>
      <c r="AB16" s="99"/>
      <c r="AC16" s="18">
        <v>142</v>
      </c>
      <c r="AD16" s="125">
        <v>142</v>
      </c>
      <c r="AE16" s="111">
        <f t="shared" si="13"/>
        <v>100</v>
      </c>
      <c r="AF16" s="125">
        <v>426</v>
      </c>
      <c r="AG16" s="102">
        <f t="shared" si="14"/>
        <v>30</v>
      </c>
      <c r="AH16" s="18">
        <v>2695</v>
      </c>
      <c r="AI16" s="126">
        <v>2695</v>
      </c>
      <c r="AJ16" s="112">
        <f t="shared" si="25"/>
        <v>100</v>
      </c>
      <c r="AK16" s="126">
        <v>6101</v>
      </c>
      <c r="AL16" s="99">
        <f t="shared" si="26"/>
        <v>22.63821892393321</v>
      </c>
      <c r="AM16" s="18">
        <v>791</v>
      </c>
      <c r="AN16" s="125">
        <v>791</v>
      </c>
      <c r="AO16" s="113">
        <f t="shared" si="10"/>
        <v>100</v>
      </c>
      <c r="AP16" s="125">
        <v>1300</v>
      </c>
      <c r="AQ16" s="99">
        <f t="shared" si="11"/>
        <v>16.43489254108723</v>
      </c>
      <c r="AR16" s="18">
        <v>20</v>
      </c>
      <c r="AS16" s="125">
        <v>20</v>
      </c>
      <c r="AT16" s="113">
        <f>AS16/AR16*100</f>
        <v>100</v>
      </c>
      <c r="AU16" s="125">
        <v>80</v>
      </c>
      <c r="AV16" s="99">
        <f>AU16/AS16*10</f>
        <v>40</v>
      </c>
      <c r="AW16" s="116">
        <v>50</v>
      </c>
      <c r="AX16" s="113">
        <v>50</v>
      </c>
      <c r="AY16" s="114">
        <f>AX16/AW16*100</f>
        <v>100</v>
      </c>
      <c r="AZ16" s="113">
        <v>50</v>
      </c>
      <c r="BA16" s="99">
        <f>AZ16/AX16*10</f>
        <v>10</v>
      </c>
      <c r="BB16" s="18">
        <v>112</v>
      </c>
      <c r="BC16" s="118">
        <v>112</v>
      </c>
      <c r="BD16" s="76">
        <f>BC16/BB16*100</f>
        <v>100</v>
      </c>
      <c r="BE16" s="118">
        <v>201</v>
      </c>
      <c r="BF16" s="99">
        <f>BE16/BC16*10</f>
        <v>17.946428571428573</v>
      </c>
      <c r="BG16" s="116"/>
      <c r="BH16" s="128"/>
      <c r="BI16" s="119"/>
      <c r="BJ16" s="128"/>
      <c r="BK16" s="99"/>
      <c r="BL16" s="116"/>
      <c r="BM16" s="113"/>
      <c r="BN16" s="113"/>
      <c r="BO16" s="113"/>
      <c r="BP16" s="99"/>
      <c r="BQ16" s="22">
        <v>519</v>
      </c>
      <c r="BR16" s="123">
        <v>519</v>
      </c>
      <c r="BS16" s="76">
        <f>BR16/BQ16*100</f>
        <v>100</v>
      </c>
      <c r="BT16" s="123">
        <v>259</v>
      </c>
      <c r="BU16" s="99">
        <f>BT16/BR16*10</f>
        <v>4.990366088631984</v>
      </c>
    </row>
    <row r="17" spans="1:73" s="122" customFormat="1" ht="16.5" customHeight="1">
      <c r="A17" s="14" t="s">
        <v>8</v>
      </c>
      <c r="B17" s="73">
        <v>329</v>
      </c>
      <c r="C17" s="96">
        <f t="shared" si="12"/>
        <v>8409</v>
      </c>
      <c r="D17" s="97">
        <f t="shared" si="17"/>
        <v>8329</v>
      </c>
      <c r="E17" s="98">
        <f t="shared" si="18"/>
        <v>99.04863836365799</v>
      </c>
      <c r="F17" s="97">
        <f t="shared" si="19"/>
        <v>14983.5</v>
      </c>
      <c r="G17" s="99">
        <f t="shared" si="20"/>
        <v>17.989554568375553</v>
      </c>
      <c r="H17" s="100">
        <v>6339</v>
      </c>
      <c r="I17" s="101">
        <v>6339</v>
      </c>
      <c r="J17" s="76">
        <f t="shared" si="21"/>
        <v>100</v>
      </c>
      <c r="K17" s="101">
        <v>12044</v>
      </c>
      <c r="L17" s="102">
        <f t="shared" si="22"/>
        <v>18.999842246411106</v>
      </c>
      <c r="M17" s="22">
        <v>208</v>
      </c>
      <c r="N17" s="103">
        <v>208</v>
      </c>
      <c r="O17" s="76">
        <f t="shared" si="23"/>
        <v>100</v>
      </c>
      <c r="P17" s="103">
        <v>416</v>
      </c>
      <c r="Q17" s="102">
        <f t="shared" si="24"/>
        <v>20</v>
      </c>
      <c r="R17" s="104"/>
      <c r="S17" s="105"/>
      <c r="T17" s="106"/>
      <c r="U17" s="124"/>
      <c r="V17" s="102"/>
      <c r="W17" s="18">
        <v>20</v>
      </c>
      <c r="X17" s="23"/>
      <c r="Y17" s="23">
        <v>20</v>
      </c>
      <c r="Z17" s="76">
        <f>Y17/W17*100</f>
        <v>100</v>
      </c>
      <c r="AA17" s="126">
        <v>16</v>
      </c>
      <c r="AB17" s="99">
        <f>AA17/Y17*10</f>
        <v>8</v>
      </c>
      <c r="AC17" s="18">
        <v>200</v>
      </c>
      <c r="AD17" s="125">
        <v>200</v>
      </c>
      <c r="AE17" s="111">
        <f t="shared" si="13"/>
        <v>100</v>
      </c>
      <c r="AF17" s="125">
        <v>280</v>
      </c>
      <c r="AG17" s="102">
        <f t="shared" si="14"/>
        <v>14</v>
      </c>
      <c r="AH17" s="18">
        <v>448</v>
      </c>
      <c r="AI17" s="126">
        <v>448</v>
      </c>
      <c r="AJ17" s="112">
        <f t="shared" si="25"/>
        <v>100</v>
      </c>
      <c r="AK17" s="126">
        <v>667.5</v>
      </c>
      <c r="AL17" s="99">
        <f t="shared" si="26"/>
        <v>14.899553571428573</v>
      </c>
      <c r="AM17" s="18">
        <v>1114</v>
      </c>
      <c r="AN17" s="125">
        <v>1114</v>
      </c>
      <c r="AO17" s="113">
        <f t="shared" si="10"/>
        <v>100</v>
      </c>
      <c r="AP17" s="125">
        <v>1560</v>
      </c>
      <c r="AQ17" s="99">
        <f t="shared" si="11"/>
        <v>14.003590664272892</v>
      </c>
      <c r="AR17" s="18"/>
      <c r="AS17" s="125"/>
      <c r="AT17" s="113"/>
      <c r="AU17" s="125"/>
      <c r="AV17" s="99"/>
      <c r="AW17" s="116">
        <v>80</v>
      </c>
      <c r="AX17" s="113"/>
      <c r="AY17" s="114"/>
      <c r="AZ17" s="113"/>
      <c r="BA17" s="99"/>
      <c r="BB17" s="18"/>
      <c r="BC17" s="118"/>
      <c r="BD17" s="76"/>
      <c r="BE17" s="118"/>
      <c r="BF17" s="99"/>
      <c r="BG17" s="116"/>
      <c r="BH17" s="128"/>
      <c r="BI17" s="119"/>
      <c r="BJ17" s="128"/>
      <c r="BK17" s="99"/>
      <c r="BL17" s="116"/>
      <c r="BM17" s="113"/>
      <c r="BN17" s="113"/>
      <c r="BO17" s="113"/>
      <c r="BP17" s="99"/>
      <c r="BQ17" s="22">
        <v>1227</v>
      </c>
      <c r="BR17" s="123">
        <v>1227</v>
      </c>
      <c r="BS17" s="76">
        <f>BR17/BQ17*100</f>
        <v>100</v>
      </c>
      <c r="BT17" s="123">
        <v>306.8</v>
      </c>
      <c r="BU17" s="99">
        <f>BT17/BR17*10</f>
        <v>2.5004074979625104</v>
      </c>
    </row>
    <row r="18" spans="1:73" s="122" customFormat="1" ht="17.25" customHeight="1">
      <c r="A18" s="14" t="s">
        <v>20</v>
      </c>
      <c r="B18" s="73">
        <v>380</v>
      </c>
      <c r="C18" s="96">
        <f t="shared" si="12"/>
        <v>20500</v>
      </c>
      <c r="D18" s="97">
        <f t="shared" si="17"/>
        <v>19593</v>
      </c>
      <c r="E18" s="98">
        <f t="shared" si="18"/>
        <v>95.57560975609756</v>
      </c>
      <c r="F18" s="97">
        <f t="shared" si="19"/>
        <v>33924</v>
      </c>
      <c r="G18" s="99">
        <f t="shared" si="20"/>
        <v>17.31434696064921</v>
      </c>
      <c r="H18" s="100">
        <v>9075</v>
      </c>
      <c r="I18" s="101">
        <v>8600</v>
      </c>
      <c r="J18" s="76">
        <f t="shared" si="21"/>
        <v>94.76584022038568</v>
      </c>
      <c r="K18" s="101">
        <v>12722</v>
      </c>
      <c r="L18" s="102">
        <f t="shared" si="22"/>
        <v>14.793023255813953</v>
      </c>
      <c r="M18" s="22">
        <v>457</v>
      </c>
      <c r="N18" s="103">
        <v>457</v>
      </c>
      <c r="O18" s="76">
        <f t="shared" si="23"/>
        <v>100</v>
      </c>
      <c r="P18" s="103">
        <v>308</v>
      </c>
      <c r="Q18" s="102">
        <f t="shared" si="24"/>
        <v>6.739606126914661</v>
      </c>
      <c r="R18" s="104"/>
      <c r="S18" s="105"/>
      <c r="T18" s="106"/>
      <c r="U18" s="124"/>
      <c r="V18" s="102"/>
      <c r="W18" s="18">
        <v>51</v>
      </c>
      <c r="X18" s="23"/>
      <c r="Y18" s="23">
        <v>51</v>
      </c>
      <c r="Z18" s="76">
        <f>Y18/W18*100</f>
        <v>100</v>
      </c>
      <c r="AA18" s="126">
        <v>179</v>
      </c>
      <c r="AB18" s="99">
        <f>AA18/Y18*10</f>
        <v>35.09803921568627</v>
      </c>
      <c r="AC18" s="18">
        <v>768</v>
      </c>
      <c r="AD18" s="125">
        <v>768</v>
      </c>
      <c r="AE18" s="111">
        <f aca="true" t="shared" si="27" ref="AE18:AE26">AD18/AC18*100</f>
        <v>100</v>
      </c>
      <c r="AF18" s="125">
        <v>1312</v>
      </c>
      <c r="AG18" s="102">
        <f aca="true" t="shared" si="28" ref="AG18:AG26">AF18/AD18*10</f>
        <v>17.083333333333332</v>
      </c>
      <c r="AH18" s="18">
        <v>8192</v>
      </c>
      <c r="AI18" s="126">
        <v>7760</v>
      </c>
      <c r="AJ18" s="112">
        <f t="shared" si="25"/>
        <v>94.7265625</v>
      </c>
      <c r="AK18" s="126">
        <v>16092</v>
      </c>
      <c r="AL18" s="99">
        <f t="shared" si="26"/>
        <v>20.73711340206186</v>
      </c>
      <c r="AM18" s="18">
        <v>1810</v>
      </c>
      <c r="AN18" s="125">
        <v>1810</v>
      </c>
      <c r="AO18" s="113">
        <f aca="true" t="shared" si="29" ref="AO18:AO26">AN18/AM18*100</f>
        <v>100</v>
      </c>
      <c r="AP18" s="125">
        <v>3135</v>
      </c>
      <c r="AQ18" s="99">
        <f aca="true" t="shared" si="30" ref="AQ18:AQ26">AP18/AN18*10</f>
        <v>17.32044198895028</v>
      </c>
      <c r="AR18" s="18"/>
      <c r="AS18" s="125"/>
      <c r="AT18" s="113"/>
      <c r="AU18" s="125"/>
      <c r="AV18" s="99"/>
      <c r="AW18" s="116"/>
      <c r="AX18" s="113"/>
      <c r="AY18" s="114"/>
      <c r="AZ18" s="113"/>
      <c r="BA18" s="99"/>
      <c r="BB18" s="18">
        <v>147</v>
      </c>
      <c r="BC18" s="118">
        <v>147</v>
      </c>
      <c r="BD18" s="76">
        <f>BC18/BB18*100</f>
        <v>100</v>
      </c>
      <c r="BE18" s="118">
        <v>176</v>
      </c>
      <c r="BF18" s="99">
        <f>BE18/BC18*10</f>
        <v>11.972789115646258</v>
      </c>
      <c r="BG18" s="116"/>
      <c r="BH18" s="128"/>
      <c r="BI18" s="119"/>
      <c r="BJ18" s="128"/>
      <c r="BK18" s="99"/>
      <c r="BL18" s="116"/>
      <c r="BM18" s="113"/>
      <c r="BN18" s="113"/>
      <c r="BO18" s="113"/>
      <c r="BP18" s="99"/>
      <c r="BQ18" s="22"/>
      <c r="BR18" s="123"/>
      <c r="BS18" s="76"/>
      <c r="BT18" s="123"/>
      <c r="BU18" s="99"/>
    </row>
    <row r="19" spans="1:73" s="122" customFormat="1" ht="17.25" customHeight="1">
      <c r="A19" s="14" t="s">
        <v>9</v>
      </c>
      <c r="B19" s="73">
        <v>232</v>
      </c>
      <c r="C19" s="96">
        <f t="shared" si="12"/>
        <v>15115</v>
      </c>
      <c r="D19" s="97">
        <f t="shared" si="17"/>
        <v>14273</v>
      </c>
      <c r="E19" s="98">
        <f t="shared" si="18"/>
        <v>94.42937479325174</v>
      </c>
      <c r="F19" s="97">
        <f t="shared" si="19"/>
        <v>25696</v>
      </c>
      <c r="G19" s="99">
        <f t="shared" si="20"/>
        <v>18.003222868352836</v>
      </c>
      <c r="H19" s="100">
        <v>6554</v>
      </c>
      <c r="I19" s="101">
        <v>6554</v>
      </c>
      <c r="J19" s="76">
        <f t="shared" si="21"/>
        <v>100</v>
      </c>
      <c r="K19" s="101">
        <v>13909</v>
      </c>
      <c r="L19" s="102">
        <f t="shared" si="22"/>
        <v>21.2221544095209</v>
      </c>
      <c r="M19" s="22">
        <v>325</v>
      </c>
      <c r="N19" s="103">
        <v>230</v>
      </c>
      <c r="O19" s="76">
        <f t="shared" si="23"/>
        <v>70.76923076923077</v>
      </c>
      <c r="P19" s="103">
        <v>290</v>
      </c>
      <c r="Q19" s="99">
        <f t="shared" si="24"/>
        <v>12.608695652173914</v>
      </c>
      <c r="R19" s="104">
        <v>5</v>
      </c>
      <c r="S19" s="105">
        <v>5</v>
      </c>
      <c r="T19" s="106">
        <f>S19/R19*100</f>
        <v>100</v>
      </c>
      <c r="U19" s="124">
        <v>20</v>
      </c>
      <c r="V19" s="102">
        <f>U19/S19*10</f>
        <v>40</v>
      </c>
      <c r="W19" s="18">
        <v>201</v>
      </c>
      <c r="X19" s="23"/>
      <c r="Y19" s="23">
        <v>201</v>
      </c>
      <c r="Z19" s="76">
        <f>Y19/W19*100</f>
        <v>100</v>
      </c>
      <c r="AA19" s="126">
        <v>362</v>
      </c>
      <c r="AB19" s="99">
        <f>AA19/Y19*10</f>
        <v>18.00995024875622</v>
      </c>
      <c r="AC19" s="18">
        <v>3441</v>
      </c>
      <c r="AD19" s="125">
        <v>3006</v>
      </c>
      <c r="AE19" s="111">
        <f t="shared" si="27"/>
        <v>87.35832606800349</v>
      </c>
      <c r="AF19" s="125">
        <v>4183</v>
      </c>
      <c r="AG19" s="102">
        <f t="shared" si="28"/>
        <v>13.91550232867598</v>
      </c>
      <c r="AH19" s="18">
        <v>3575</v>
      </c>
      <c r="AI19" s="126">
        <v>3488</v>
      </c>
      <c r="AJ19" s="112">
        <f t="shared" si="25"/>
        <v>97.56643356643356</v>
      </c>
      <c r="AK19" s="126">
        <v>5802</v>
      </c>
      <c r="AL19" s="99">
        <f t="shared" si="26"/>
        <v>16.634174311926607</v>
      </c>
      <c r="AM19" s="18">
        <v>794</v>
      </c>
      <c r="AN19" s="125">
        <v>742</v>
      </c>
      <c r="AO19" s="113">
        <f t="shared" si="29"/>
        <v>93.45088161209067</v>
      </c>
      <c r="AP19" s="125">
        <v>1115</v>
      </c>
      <c r="AQ19" s="99">
        <f t="shared" si="30"/>
        <v>15.026954177897574</v>
      </c>
      <c r="AR19" s="18">
        <v>8</v>
      </c>
      <c r="AS19" s="125"/>
      <c r="AT19" s="113"/>
      <c r="AU19" s="125"/>
      <c r="AV19" s="99"/>
      <c r="AW19" s="116"/>
      <c r="AX19" s="113"/>
      <c r="AY19" s="114"/>
      <c r="AZ19" s="113"/>
      <c r="BA19" s="99"/>
      <c r="BB19" s="18">
        <v>212</v>
      </c>
      <c r="BC19" s="118">
        <v>47</v>
      </c>
      <c r="BD19" s="76">
        <f>BC19/BB19*100</f>
        <v>22.169811320754718</v>
      </c>
      <c r="BE19" s="118">
        <v>15</v>
      </c>
      <c r="BF19" s="99">
        <f>BE19/BC19*10</f>
        <v>3.1914893617021276</v>
      </c>
      <c r="BG19" s="116"/>
      <c r="BH19" s="128"/>
      <c r="BI19" s="119"/>
      <c r="BJ19" s="128"/>
      <c r="BK19" s="99"/>
      <c r="BL19" s="116"/>
      <c r="BM19" s="113"/>
      <c r="BN19" s="113"/>
      <c r="BO19" s="113"/>
      <c r="BP19" s="99"/>
      <c r="BQ19" s="22"/>
      <c r="BR19" s="123"/>
      <c r="BS19" s="76"/>
      <c r="BT19" s="123"/>
      <c r="BU19" s="99"/>
    </row>
    <row r="20" spans="1:73" s="122" customFormat="1" ht="18" customHeight="1">
      <c r="A20" s="14" t="s">
        <v>10</v>
      </c>
      <c r="B20" s="73">
        <v>279</v>
      </c>
      <c r="C20" s="96">
        <f t="shared" si="12"/>
        <v>15696</v>
      </c>
      <c r="D20" s="97">
        <f t="shared" si="17"/>
        <v>13752</v>
      </c>
      <c r="E20" s="98">
        <f t="shared" si="18"/>
        <v>87.61467889908256</v>
      </c>
      <c r="F20" s="97">
        <f t="shared" si="19"/>
        <v>19261</v>
      </c>
      <c r="G20" s="99">
        <f t="shared" si="20"/>
        <v>14.005962769051774</v>
      </c>
      <c r="H20" s="100">
        <v>4324</v>
      </c>
      <c r="I20" s="101">
        <v>4324</v>
      </c>
      <c r="J20" s="76">
        <f t="shared" si="21"/>
        <v>100</v>
      </c>
      <c r="K20" s="101">
        <v>6193</v>
      </c>
      <c r="L20" s="102">
        <f t="shared" si="22"/>
        <v>14.322386679000925</v>
      </c>
      <c r="M20" s="22">
        <v>1812</v>
      </c>
      <c r="N20" s="103">
        <v>1812</v>
      </c>
      <c r="O20" s="76">
        <f t="shared" si="23"/>
        <v>100</v>
      </c>
      <c r="P20" s="103">
        <v>1588</v>
      </c>
      <c r="Q20" s="102">
        <f t="shared" si="24"/>
        <v>8.763796909492275</v>
      </c>
      <c r="R20" s="104">
        <v>998</v>
      </c>
      <c r="S20" s="105">
        <v>680</v>
      </c>
      <c r="T20" s="106">
        <f>S20/R20*100</f>
        <v>68.13627254509018</v>
      </c>
      <c r="U20" s="124">
        <v>694</v>
      </c>
      <c r="V20" s="102">
        <f>U20/S20*10</f>
        <v>10.205882352941176</v>
      </c>
      <c r="W20" s="18"/>
      <c r="X20" s="23"/>
      <c r="Y20" s="23"/>
      <c r="Z20" s="76"/>
      <c r="AA20" s="126"/>
      <c r="AB20" s="99"/>
      <c r="AC20" s="18">
        <v>2016</v>
      </c>
      <c r="AD20" s="125">
        <v>1305</v>
      </c>
      <c r="AE20" s="111">
        <f t="shared" si="27"/>
        <v>64.73214285714286</v>
      </c>
      <c r="AF20" s="125">
        <v>1611</v>
      </c>
      <c r="AG20" s="102">
        <f t="shared" si="28"/>
        <v>12.344827586206897</v>
      </c>
      <c r="AH20" s="18">
        <v>3410</v>
      </c>
      <c r="AI20" s="126">
        <v>3152</v>
      </c>
      <c r="AJ20" s="112">
        <f t="shared" si="25"/>
        <v>92.43401759530792</v>
      </c>
      <c r="AK20" s="126">
        <v>5804</v>
      </c>
      <c r="AL20" s="99">
        <f t="shared" si="26"/>
        <v>18.413705583756347</v>
      </c>
      <c r="AM20" s="18">
        <v>2479</v>
      </c>
      <c r="AN20" s="125">
        <v>2479</v>
      </c>
      <c r="AO20" s="113">
        <f t="shared" si="29"/>
        <v>100</v>
      </c>
      <c r="AP20" s="125">
        <v>3371</v>
      </c>
      <c r="AQ20" s="99">
        <f t="shared" si="30"/>
        <v>13.598225090762403</v>
      </c>
      <c r="AR20" s="18"/>
      <c r="AS20" s="125"/>
      <c r="AT20" s="113"/>
      <c r="AU20" s="125"/>
      <c r="AV20" s="99"/>
      <c r="AW20" s="116">
        <v>497</v>
      </c>
      <c r="AX20" s="113"/>
      <c r="AY20" s="114"/>
      <c r="AZ20" s="113"/>
      <c r="BA20" s="99"/>
      <c r="BB20" s="18">
        <v>160</v>
      </c>
      <c r="BC20" s="118"/>
      <c r="BD20" s="76"/>
      <c r="BE20" s="118"/>
      <c r="BF20" s="99"/>
      <c r="BG20" s="116"/>
      <c r="BH20" s="128"/>
      <c r="BI20" s="119"/>
      <c r="BJ20" s="128"/>
      <c r="BK20" s="99"/>
      <c r="BL20" s="116"/>
      <c r="BM20" s="113"/>
      <c r="BN20" s="113"/>
      <c r="BO20" s="113"/>
      <c r="BP20" s="99"/>
      <c r="BQ20" s="22">
        <v>859</v>
      </c>
      <c r="BR20" s="123">
        <v>405</v>
      </c>
      <c r="BS20" s="76">
        <f>BR20/BQ20*100</f>
        <v>47.147846332945285</v>
      </c>
      <c r="BT20" s="123">
        <v>163</v>
      </c>
      <c r="BU20" s="99">
        <f>BT20/BR20*10</f>
        <v>4.0246913580246915</v>
      </c>
    </row>
    <row r="21" spans="1:73" s="122" customFormat="1" ht="16.5" customHeight="1">
      <c r="A21" s="14" t="s">
        <v>21</v>
      </c>
      <c r="B21" s="73">
        <v>70</v>
      </c>
      <c r="C21" s="96">
        <f t="shared" si="12"/>
        <v>26278</v>
      </c>
      <c r="D21" s="97">
        <f t="shared" si="17"/>
        <v>24495</v>
      </c>
      <c r="E21" s="98">
        <f t="shared" si="18"/>
        <v>93.21485653398281</v>
      </c>
      <c r="F21" s="97">
        <f t="shared" si="19"/>
        <v>68138</v>
      </c>
      <c r="G21" s="99">
        <f t="shared" si="20"/>
        <v>27.81710553174117</v>
      </c>
      <c r="H21" s="100">
        <v>13629</v>
      </c>
      <c r="I21" s="101">
        <v>13629</v>
      </c>
      <c r="J21" s="76">
        <f t="shared" si="21"/>
        <v>100</v>
      </c>
      <c r="K21" s="101">
        <v>45779</v>
      </c>
      <c r="L21" s="102">
        <f t="shared" si="22"/>
        <v>33.58940494533715</v>
      </c>
      <c r="M21" s="22">
        <v>2033</v>
      </c>
      <c r="N21" s="103">
        <v>2033</v>
      </c>
      <c r="O21" s="76">
        <f t="shared" si="23"/>
        <v>100</v>
      </c>
      <c r="P21" s="103">
        <v>3656</v>
      </c>
      <c r="Q21" s="102">
        <f t="shared" si="24"/>
        <v>17.98327594687654</v>
      </c>
      <c r="R21" s="104"/>
      <c r="S21" s="105"/>
      <c r="T21" s="106"/>
      <c r="U21" s="124"/>
      <c r="V21" s="108"/>
      <c r="W21" s="18">
        <v>270</v>
      </c>
      <c r="X21" s="23"/>
      <c r="Y21" s="23">
        <v>270</v>
      </c>
      <c r="Z21" s="76">
        <f aca="true" t="shared" si="31" ref="Z21:Z26">Y21/W21*100</f>
        <v>100</v>
      </c>
      <c r="AA21" s="109">
        <v>732</v>
      </c>
      <c r="AB21" s="99">
        <f aca="true" t="shared" si="32" ref="AB21:AB26">AA21/Y21*10</f>
        <v>27.111111111111114</v>
      </c>
      <c r="AC21" s="18">
        <v>3913</v>
      </c>
      <c r="AD21" s="110">
        <v>3913</v>
      </c>
      <c r="AE21" s="111">
        <f t="shared" si="27"/>
        <v>100</v>
      </c>
      <c r="AF21" s="110">
        <v>7619</v>
      </c>
      <c r="AG21" s="102">
        <f t="shared" si="28"/>
        <v>19.470994122156913</v>
      </c>
      <c r="AH21" s="18">
        <v>3438</v>
      </c>
      <c r="AI21" s="109">
        <v>3438</v>
      </c>
      <c r="AJ21" s="112">
        <f t="shared" si="25"/>
        <v>100</v>
      </c>
      <c r="AK21" s="109">
        <v>7541</v>
      </c>
      <c r="AL21" s="99">
        <f t="shared" si="26"/>
        <v>21.934264107038977</v>
      </c>
      <c r="AM21" s="18">
        <v>960</v>
      </c>
      <c r="AN21" s="110">
        <v>960</v>
      </c>
      <c r="AO21" s="113">
        <f t="shared" si="29"/>
        <v>100</v>
      </c>
      <c r="AP21" s="110">
        <v>2064</v>
      </c>
      <c r="AQ21" s="99">
        <f t="shared" si="30"/>
        <v>21.5</v>
      </c>
      <c r="AR21" s="18">
        <v>1136</v>
      </c>
      <c r="AS21" s="110"/>
      <c r="AT21" s="113"/>
      <c r="AU21" s="110"/>
      <c r="AV21" s="99"/>
      <c r="AW21" s="116">
        <v>147</v>
      </c>
      <c r="AX21" s="114"/>
      <c r="AY21" s="114"/>
      <c r="AZ21" s="114"/>
      <c r="BA21" s="99"/>
      <c r="BB21" s="18">
        <v>500</v>
      </c>
      <c r="BC21" s="118"/>
      <c r="BD21" s="76"/>
      <c r="BE21" s="118"/>
      <c r="BF21" s="99"/>
      <c r="BG21" s="116">
        <v>252</v>
      </c>
      <c r="BH21" s="119">
        <v>252</v>
      </c>
      <c r="BI21" s="119">
        <f>BH21/BG21*100</f>
        <v>100</v>
      </c>
      <c r="BJ21" s="119">
        <v>747</v>
      </c>
      <c r="BK21" s="99">
        <f aca="true" t="shared" si="33" ref="BK21:BK26">BJ21/BH21*10</f>
        <v>29.642857142857146</v>
      </c>
      <c r="BL21" s="116"/>
      <c r="BM21" s="114"/>
      <c r="BN21" s="111"/>
      <c r="BO21" s="114"/>
      <c r="BP21" s="117"/>
      <c r="BQ21" s="22"/>
      <c r="BR21" s="123"/>
      <c r="BS21" s="76"/>
      <c r="BT21" s="123"/>
      <c r="BU21" s="99"/>
    </row>
    <row r="22" spans="1:73" s="122" customFormat="1" ht="17.25" customHeight="1">
      <c r="A22" s="14" t="s">
        <v>22</v>
      </c>
      <c r="B22" s="73">
        <v>840</v>
      </c>
      <c r="C22" s="96">
        <f t="shared" si="12"/>
        <v>38226</v>
      </c>
      <c r="D22" s="97">
        <f t="shared" si="17"/>
        <v>29874</v>
      </c>
      <c r="E22" s="98">
        <f t="shared" si="18"/>
        <v>78.15099670381416</v>
      </c>
      <c r="F22" s="97">
        <f t="shared" si="19"/>
        <v>72389</v>
      </c>
      <c r="G22" s="99">
        <f t="shared" si="20"/>
        <v>24.2314387092455</v>
      </c>
      <c r="H22" s="100">
        <v>15854</v>
      </c>
      <c r="I22" s="101">
        <v>15066</v>
      </c>
      <c r="J22" s="76">
        <f t="shared" si="21"/>
        <v>95.02964551532736</v>
      </c>
      <c r="K22" s="101">
        <v>45469</v>
      </c>
      <c r="L22" s="102">
        <f t="shared" si="22"/>
        <v>30.17987521571751</v>
      </c>
      <c r="M22" s="22"/>
      <c r="N22" s="103"/>
      <c r="O22" s="129"/>
      <c r="P22" s="103"/>
      <c r="Q22" s="99"/>
      <c r="R22" s="104"/>
      <c r="S22" s="105"/>
      <c r="T22" s="106"/>
      <c r="U22" s="124"/>
      <c r="V22" s="108"/>
      <c r="W22" s="18">
        <v>1860</v>
      </c>
      <c r="X22" s="23"/>
      <c r="Y22" s="23">
        <v>1860</v>
      </c>
      <c r="Z22" s="76">
        <f t="shared" si="31"/>
        <v>100</v>
      </c>
      <c r="AA22" s="109">
        <v>2447</v>
      </c>
      <c r="AB22" s="99">
        <f t="shared" si="32"/>
        <v>13.155913978494624</v>
      </c>
      <c r="AC22" s="18">
        <v>13121</v>
      </c>
      <c r="AD22" s="110">
        <v>7861</v>
      </c>
      <c r="AE22" s="111">
        <f t="shared" si="27"/>
        <v>59.91159210426035</v>
      </c>
      <c r="AF22" s="110">
        <v>11781</v>
      </c>
      <c r="AG22" s="102">
        <f t="shared" si="28"/>
        <v>14.986642920747997</v>
      </c>
      <c r="AH22" s="18">
        <v>4778</v>
      </c>
      <c r="AI22" s="109">
        <v>4329</v>
      </c>
      <c r="AJ22" s="112">
        <f t="shared" si="25"/>
        <v>90.60276266220177</v>
      </c>
      <c r="AK22" s="109">
        <v>11141</v>
      </c>
      <c r="AL22" s="99">
        <f t="shared" si="26"/>
        <v>25.735735735735737</v>
      </c>
      <c r="AM22" s="18">
        <v>695</v>
      </c>
      <c r="AN22" s="110">
        <v>695</v>
      </c>
      <c r="AO22" s="113">
        <f t="shared" si="29"/>
        <v>100</v>
      </c>
      <c r="AP22" s="110">
        <v>1440</v>
      </c>
      <c r="AQ22" s="99">
        <f t="shared" si="30"/>
        <v>20.719424460431654</v>
      </c>
      <c r="AR22" s="18">
        <v>1825</v>
      </c>
      <c r="AS22" s="110"/>
      <c r="AT22" s="113"/>
      <c r="AU22" s="110"/>
      <c r="AV22" s="99"/>
      <c r="AW22" s="116"/>
      <c r="AX22" s="114"/>
      <c r="AY22" s="114"/>
      <c r="AZ22" s="114"/>
      <c r="BA22" s="99"/>
      <c r="BB22" s="18">
        <v>30</v>
      </c>
      <c r="BC22" s="118"/>
      <c r="BD22" s="76"/>
      <c r="BE22" s="118"/>
      <c r="BF22" s="99"/>
      <c r="BG22" s="116">
        <v>63</v>
      </c>
      <c r="BH22" s="119">
        <v>63</v>
      </c>
      <c r="BI22" s="119">
        <f>BH22/BG22*100</f>
        <v>100</v>
      </c>
      <c r="BJ22" s="119">
        <v>111</v>
      </c>
      <c r="BK22" s="99">
        <f t="shared" si="33"/>
        <v>17.61904761904762</v>
      </c>
      <c r="BL22" s="116"/>
      <c r="BM22" s="114"/>
      <c r="BN22" s="111"/>
      <c r="BO22" s="114"/>
      <c r="BP22" s="117"/>
      <c r="BQ22" s="22">
        <v>1147</v>
      </c>
      <c r="BR22" s="123">
        <v>1147</v>
      </c>
      <c r="BS22" s="76">
        <f>BR22/BQ22*100</f>
        <v>100</v>
      </c>
      <c r="BT22" s="123">
        <v>726</v>
      </c>
      <c r="BU22" s="99">
        <f>BT22/BR22*10</f>
        <v>6.329555361813426</v>
      </c>
    </row>
    <row r="23" spans="1:73" s="122" customFormat="1" ht="17.25" customHeight="1">
      <c r="A23" s="14" t="s">
        <v>11</v>
      </c>
      <c r="B23" s="73">
        <v>638</v>
      </c>
      <c r="C23" s="96">
        <f t="shared" si="12"/>
        <v>14670</v>
      </c>
      <c r="D23" s="97">
        <f t="shared" si="17"/>
        <v>13974</v>
      </c>
      <c r="E23" s="98">
        <f t="shared" si="18"/>
        <v>95.25562372188139</v>
      </c>
      <c r="F23" s="97">
        <f t="shared" si="19"/>
        <v>18678</v>
      </c>
      <c r="G23" s="99">
        <f t="shared" si="20"/>
        <v>13.366251610133105</v>
      </c>
      <c r="H23" s="100">
        <v>4404</v>
      </c>
      <c r="I23" s="101">
        <v>4404</v>
      </c>
      <c r="J23" s="76">
        <f t="shared" si="21"/>
        <v>100</v>
      </c>
      <c r="K23" s="101">
        <v>9516</v>
      </c>
      <c r="L23" s="102">
        <f t="shared" si="22"/>
        <v>21.607629427792915</v>
      </c>
      <c r="M23" s="22">
        <v>930</v>
      </c>
      <c r="N23" s="103">
        <v>930</v>
      </c>
      <c r="O23" s="129">
        <f>N23/M23*100</f>
        <v>100</v>
      </c>
      <c r="P23" s="103">
        <v>791</v>
      </c>
      <c r="Q23" s="102">
        <f>P23/N23*10</f>
        <v>8.505376344086022</v>
      </c>
      <c r="R23" s="104"/>
      <c r="S23" s="105"/>
      <c r="T23" s="106"/>
      <c r="U23" s="124"/>
      <c r="V23" s="108"/>
      <c r="W23" s="18">
        <v>324</v>
      </c>
      <c r="X23" s="23"/>
      <c r="Y23" s="23">
        <v>324</v>
      </c>
      <c r="Z23" s="76">
        <f t="shared" si="31"/>
        <v>100</v>
      </c>
      <c r="AA23" s="109">
        <v>561</v>
      </c>
      <c r="AB23" s="99">
        <f t="shared" si="32"/>
        <v>17.314814814814813</v>
      </c>
      <c r="AC23" s="18">
        <v>6241</v>
      </c>
      <c r="AD23" s="110">
        <v>5941</v>
      </c>
      <c r="AE23" s="111">
        <f t="shared" si="27"/>
        <v>95.1930780323666</v>
      </c>
      <c r="AF23" s="110">
        <v>3972</v>
      </c>
      <c r="AG23" s="99">
        <f t="shared" si="28"/>
        <v>6.685743140885373</v>
      </c>
      <c r="AH23" s="18">
        <v>1297</v>
      </c>
      <c r="AI23" s="109">
        <v>901</v>
      </c>
      <c r="AJ23" s="112">
        <f t="shared" si="25"/>
        <v>69.46800308404009</v>
      </c>
      <c r="AK23" s="109">
        <v>1269</v>
      </c>
      <c r="AL23" s="99">
        <f t="shared" si="26"/>
        <v>14.084350721420645</v>
      </c>
      <c r="AM23" s="18">
        <v>1474</v>
      </c>
      <c r="AN23" s="110">
        <v>1474</v>
      </c>
      <c r="AO23" s="113">
        <f t="shared" si="29"/>
        <v>100</v>
      </c>
      <c r="AP23" s="110">
        <v>2569</v>
      </c>
      <c r="AQ23" s="99">
        <f t="shared" si="30"/>
        <v>17.428765264586158</v>
      </c>
      <c r="AR23" s="18"/>
      <c r="AS23" s="110"/>
      <c r="AT23" s="113"/>
      <c r="AU23" s="110"/>
      <c r="AV23" s="99"/>
      <c r="AW23" s="116"/>
      <c r="AX23" s="114"/>
      <c r="AY23" s="114"/>
      <c r="AZ23" s="114"/>
      <c r="BA23" s="99"/>
      <c r="BB23" s="18"/>
      <c r="BC23" s="118"/>
      <c r="BD23" s="76"/>
      <c r="BE23" s="118"/>
      <c r="BF23" s="99"/>
      <c r="BG23" s="116"/>
      <c r="BH23" s="119"/>
      <c r="BI23" s="119"/>
      <c r="BJ23" s="119"/>
      <c r="BK23" s="99"/>
      <c r="BL23" s="116"/>
      <c r="BM23" s="114"/>
      <c r="BN23" s="111"/>
      <c r="BO23" s="114"/>
      <c r="BP23" s="117"/>
      <c r="BQ23" s="22"/>
      <c r="BR23" s="123"/>
      <c r="BS23" s="76"/>
      <c r="BT23" s="123"/>
      <c r="BU23" s="99"/>
    </row>
    <row r="24" spans="1:73" s="122" customFormat="1" ht="17.25" customHeight="1">
      <c r="A24" s="14" t="s">
        <v>12</v>
      </c>
      <c r="B24" s="73">
        <v>410</v>
      </c>
      <c r="C24" s="96">
        <f t="shared" si="12"/>
        <v>41139</v>
      </c>
      <c r="D24" s="97">
        <f>I24+N24+S24+Y24+AD24+AI24+AN24+AS24+AX24+BC24+BH24+BM24</f>
        <v>39338</v>
      </c>
      <c r="E24" s="98">
        <f t="shared" si="18"/>
        <v>95.62215902185275</v>
      </c>
      <c r="F24" s="97">
        <f>K24+P24+U24+AA24+AF24+AK24+AP24+AU24+AZ24+BE24+BJ24+BO24</f>
        <v>107614.5</v>
      </c>
      <c r="G24" s="99">
        <f>F24/D24*10</f>
        <v>27.356372972698153</v>
      </c>
      <c r="H24" s="100">
        <v>15910</v>
      </c>
      <c r="I24" s="101">
        <v>15910</v>
      </c>
      <c r="J24" s="76">
        <f>I24/H24*100</f>
        <v>100</v>
      </c>
      <c r="K24" s="101">
        <v>52870</v>
      </c>
      <c r="L24" s="102">
        <f>K24/I24*10</f>
        <v>33.23067253299811</v>
      </c>
      <c r="M24" s="22">
        <v>937</v>
      </c>
      <c r="N24" s="103">
        <v>937</v>
      </c>
      <c r="O24" s="129">
        <f>N24/M24*100</f>
        <v>100</v>
      </c>
      <c r="P24" s="103">
        <v>2315</v>
      </c>
      <c r="Q24" s="102">
        <f>P24/N24*10</f>
        <v>24.70651013874066</v>
      </c>
      <c r="R24" s="104"/>
      <c r="S24" s="105"/>
      <c r="T24" s="106"/>
      <c r="U24" s="124"/>
      <c r="V24" s="108"/>
      <c r="W24" s="30">
        <v>2059</v>
      </c>
      <c r="X24" s="31"/>
      <c r="Y24" s="31">
        <v>2059</v>
      </c>
      <c r="Z24" s="76">
        <f t="shared" si="31"/>
        <v>100</v>
      </c>
      <c r="AA24" s="109">
        <v>4994</v>
      </c>
      <c r="AB24" s="99">
        <f t="shared" si="32"/>
        <v>24.25449247207382</v>
      </c>
      <c r="AC24" s="18">
        <v>11382</v>
      </c>
      <c r="AD24" s="125">
        <v>10100</v>
      </c>
      <c r="AE24" s="111">
        <f t="shared" si="27"/>
        <v>88.73660165173081</v>
      </c>
      <c r="AF24" s="125">
        <v>21948</v>
      </c>
      <c r="AG24" s="99">
        <f t="shared" si="28"/>
        <v>21.73069306930693</v>
      </c>
      <c r="AH24" s="18">
        <v>8928</v>
      </c>
      <c r="AI24" s="126">
        <v>8564</v>
      </c>
      <c r="AJ24" s="112">
        <f t="shared" si="25"/>
        <v>95.92293906810035</v>
      </c>
      <c r="AK24" s="126">
        <v>20964</v>
      </c>
      <c r="AL24" s="99">
        <f t="shared" si="26"/>
        <v>24.479215319943954</v>
      </c>
      <c r="AM24" s="18">
        <v>1549</v>
      </c>
      <c r="AN24" s="125">
        <v>1549</v>
      </c>
      <c r="AO24" s="113">
        <f t="shared" si="29"/>
        <v>100</v>
      </c>
      <c r="AP24" s="125">
        <v>4041</v>
      </c>
      <c r="AQ24" s="99">
        <f t="shared" si="30"/>
        <v>26.087798579728858</v>
      </c>
      <c r="AR24" s="18"/>
      <c r="AS24" s="125"/>
      <c r="AT24" s="113"/>
      <c r="AU24" s="125"/>
      <c r="AV24" s="99"/>
      <c r="AW24" s="116">
        <v>70</v>
      </c>
      <c r="AX24" s="113"/>
      <c r="AY24" s="114"/>
      <c r="AZ24" s="113"/>
      <c r="BA24" s="99"/>
      <c r="BB24" s="18">
        <v>103</v>
      </c>
      <c r="BC24" s="118">
        <v>18</v>
      </c>
      <c r="BD24" s="76">
        <f>BC24/BB24*100</f>
        <v>17.475728155339805</v>
      </c>
      <c r="BE24" s="118">
        <v>38.5</v>
      </c>
      <c r="BF24" s="99">
        <f>BE24/BC24*10</f>
        <v>21.38888888888889</v>
      </c>
      <c r="BG24" s="116">
        <v>201</v>
      </c>
      <c r="BH24" s="128">
        <v>201</v>
      </c>
      <c r="BI24" s="119">
        <f>BH24/BG24*100</f>
        <v>100</v>
      </c>
      <c r="BJ24" s="128">
        <v>444</v>
      </c>
      <c r="BK24" s="99">
        <f t="shared" si="33"/>
        <v>22.08955223880597</v>
      </c>
      <c r="BL24" s="116"/>
      <c r="BM24" s="113"/>
      <c r="BN24" s="113"/>
      <c r="BO24" s="113"/>
      <c r="BP24" s="99"/>
      <c r="BQ24" s="22"/>
      <c r="BR24" s="123"/>
      <c r="BS24" s="76"/>
      <c r="BT24" s="123"/>
      <c r="BU24" s="99"/>
    </row>
    <row r="25" spans="1:73" s="122" customFormat="1" ht="18" customHeight="1">
      <c r="A25" s="14" t="s">
        <v>23</v>
      </c>
      <c r="B25" s="73">
        <v>1353</v>
      </c>
      <c r="C25" s="96">
        <f t="shared" si="12"/>
        <v>58470</v>
      </c>
      <c r="D25" s="97">
        <f>I25+N25+S25+Y25+AD25+AI25+AN25+AS25+AX25+BC25+BH25+BM25</f>
        <v>57214</v>
      </c>
      <c r="E25" s="98">
        <f t="shared" si="18"/>
        <v>97.85188985804686</v>
      </c>
      <c r="F25" s="97">
        <f>K25+P25+U25+AA25+AF25+AK25+AP25+AU25+AZ25+BE25+BJ25+BO25</f>
        <v>145614</v>
      </c>
      <c r="G25" s="99">
        <f>F25/D25*10</f>
        <v>25.45076379907016</v>
      </c>
      <c r="H25" s="100">
        <v>17084</v>
      </c>
      <c r="I25" s="101">
        <v>17084</v>
      </c>
      <c r="J25" s="76">
        <f>I25/H25*100</f>
        <v>100</v>
      </c>
      <c r="K25" s="101">
        <v>54781</v>
      </c>
      <c r="L25" s="102">
        <f>K25/I25*10</f>
        <v>32.0656754858347</v>
      </c>
      <c r="M25" s="22">
        <v>348</v>
      </c>
      <c r="N25" s="103">
        <v>348</v>
      </c>
      <c r="O25" s="129">
        <f>N25/M25*100</f>
        <v>100</v>
      </c>
      <c r="P25" s="103">
        <v>895</v>
      </c>
      <c r="Q25" s="102">
        <f>P25/N25*10</f>
        <v>25.718390804597703</v>
      </c>
      <c r="R25" s="104"/>
      <c r="S25" s="105"/>
      <c r="T25" s="106"/>
      <c r="U25" s="124"/>
      <c r="V25" s="108"/>
      <c r="W25" s="18">
        <v>628</v>
      </c>
      <c r="X25" s="23"/>
      <c r="Y25" s="23">
        <v>628</v>
      </c>
      <c r="Z25" s="76">
        <f t="shared" si="31"/>
        <v>100</v>
      </c>
      <c r="AA25" s="109">
        <v>1019</v>
      </c>
      <c r="AB25" s="99">
        <f t="shared" si="32"/>
        <v>16.226114649681527</v>
      </c>
      <c r="AC25" s="18">
        <v>27810</v>
      </c>
      <c r="AD25" s="110">
        <v>27342</v>
      </c>
      <c r="AE25" s="111">
        <f t="shared" si="27"/>
        <v>98.31715210355986</v>
      </c>
      <c r="AF25" s="110">
        <v>59954</v>
      </c>
      <c r="AG25" s="99">
        <f t="shared" si="28"/>
        <v>21.92743764172336</v>
      </c>
      <c r="AH25" s="18">
        <v>10498</v>
      </c>
      <c r="AI25" s="109">
        <v>10498</v>
      </c>
      <c r="AJ25" s="112">
        <f t="shared" si="25"/>
        <v>100</v>
      </c>
      <c r="AK25" s="109">
        <v>26678</v>
      </c>
      <c r="AL25" s="99">
        <f t="shared" si="26"/>
        <v>25.412459516098306</v>
      </c>
      <c r="AM25" s="18">
        <v>1158</v>
      </c>
      <c r="AN25" s="110">
        <v>1158</v>
      </c>
      <c r="AO25" s="113">
        <f t="shared" si="29"/>
        <v>100</v>
      </c>
      <c r="AP25" s="110">
        <v>2059</v>
      </c>
      <c r="AQ25" s="99">
        <f t="shared" si="30"/>
        <v>17.780656303972368</v>
      </c>
      <c r="AR25" s="18">
        <v>240</v>
      </c>
      <c r="AS25" s="110"/>
      <c r="AT25" s="113"/>
      <c r="AU25" s="110"/>
      <c r="AV25" s="99"/>
      <c r="AW25" s="116"/>
      <c r="AX25" s="114"/>
      <c r="AY25" s="114"/>
      <c r="AZ25" s="114"/>
      <c r="BA25" s="99"/>
      <c r="BB25" s="18">
        <v>520</v>
      </c>
      <c r="BC25" s="118">
        <v>156</v>
      </c>
      <c r="BD25" s="76">
        <f>BC25/BB25*100</f>
        <v>30</v>
      </c>
      <c r="BE25" s="118">
        <v>228</v>
      </c>
      <c r="BF25" s="99">
        <f>BE25/BC25*10</f>
        <v>14.615384615384615</v>
      </c>
      <c r="BG25" s="116"/>
      <c r="BH25" s="119"/>
      <c r="BI25" s="119"/>
      <c r="BJ25" s="119"/>
      <c r="BK25" s="99"/>
      <c r="BL25" s="116">
        <v>184</v>
      </c>
      <c r="BM25" s="114"/>
      <c r="BN25" s="111"/>
      <c r="BO25" s="114"/>
      <c r="BP25" s="117"/>
      <c r="BQ25" s="22"/>
      <c r="BR25" s="123"/>
      <c r="BS25" s="76"/>
      <c r="BT25" s="123"/>
      <c r="BU25" s="99"/>
    </row>
    <row r="26" spans="1:73" s="122" customFormat="1" ht="17.25" customHeight="1">
      <c r="A26" s="14" t="s">
        <v>13</v>
      </c>
      <c r="B26" s="73">
        <v>814</v>
      </c>
      <c r="C26" s="96">
        <f t="shared" si="12"/>
        <v>45841</v>
      </c>
      <c r="D26" s="97">
        <f>I26+N26+S26+Y26+AD26+AI26+AN26+AS26+AX26+BC26+BH26+BM26</f>
        <v>40899</v>
      </c>
      <c r="E26" s="98">
        <f>D26/C26*100</f>
        <v>89.21925786959272</v>
      </c>
      <c r="F26" s="97">
        <f>K26+P26+U26+AA26+AF26+AK26+AP26+AU26+AZ26+BE26+BJ26+BO26</f>
        <v>135522.2</v>
      </c>
      <c r="G26" s="99">
        <f>F26/D26*10</f>
        <v>33.13582239174552</v>
      </c>
      <c r="H26" s="100">
        <v>20570</v>
      </c>
      <c r="I26" s="101">
        <v>20570</v>
      </c>
      <c r="J26" s="76">
        <f>I26/H26*100</f>
        <v>100</v>
      </c>
      <c r="K26" s="101">
        <v>78369</v>
      </c>
      <c r="L26" s="102">
        <f>K26/I26*10</f>
        <v>38.09868740884784</v>
      </c>
      <c r="M26" s="22">
        <v>2791</v>
      </c>
      <c r="N26" s="103">
        <v>2701</v>
      </c>
      <c r="O26" s="129">
        <f>N26/M26*100</f>
        <v>96.77534933715513</v>
      </c>
      <c r="P26" s="103">
        <v>7163</v>
      </c>
      <c r="Q26" s="102">
        <f>P26/N26*10</f>
        <v>26.519807478711588</v>
      </c>
      <c r="R26" s="104"/>
      <c r="S26" s="105"/>
      <c r="T26" s="106"/>
      <c r="U26" s="124"/>
      <c r="V26" s="108"/>
      <c r="W26" s="18">
        <v>3</v>
      </c>
      <c r="X26" s="23"/>
      <c r="Y26" s="23">
        <v>3</v>
      </c>
      <c r="Z26" s="76">
        <f t="shared" si="31"/>
        <v>100</v>
      </c>
      <c r="AA26" s="109">
        <v>6</v>
      </c>
      <c r="AB26" s="99">
        <f t="shared" si="32"/>
        <v>20</v>
      </c>
      <c r="AC26" s="18">
        <v>2705</v>
      </c>
      <c r="AD26" s="110">
        <v>2705</v>
      </c>
      <c r="AE26" s="111">
        <f t="shared" si="27"/>
        <v>100</v>
      </c>
      <c r="AF26" s="110">
        <v>5519</v>
      </c>
      <c r="AG26" s="99">
        <f t="shared" si="28"/>
        <v>20.402957486136785</v>
      </c>
      <c r="AH26" s="18">
        <v>12298</v>
      </c>
      <c r="AI26" s="109">
        <v>12207</v>
      </c>
      <c r="AJ26" s="130">
        <f t="shared" si="25"/>
        <v>99.2600422832981</v>
      </c>
      <c r="AK26" s="109">
        <v>38631</v>
      </c>
      <c r="AL26" s="99">
        <f t="shared" si="26"/>
        <v>31.646596215286312</v>
      </c>
      <c r="AM26" s="18">
        <v>1487</v>
      </c>
      <c r="AN26" s="110">
        <v>1337</v>
      </c>
      <c r="AO26" s="113">
        <f t="shared" si="29"/>
        <v>89.91257565568259</v>
      </c>
      <c r="AP26" s="110">
        <v>3483</v>
      </c>
      <c r="AQ26" s="99">
        <f t="shared" si="30"/>
        <v>26.05086013462977</v>
      </c>
      <c r="AR26" s="18">
        <v>4026</v>
      </c>
      <c r="AS26" s="110"/>
      <c r="AT26" s="113"/>
      <c r="AU26" s="110"/>
      <c r="AV26" s="99"/>
      <c r="AW26" s="116">
        <v>1</v>
      </c>
      <c r="AX26" s="114"/>
      <c r="AY26" s="114"/>
      <c r="AZ26" s="114"/>
      <c r="BA26" s="99"/>
      <c r="BB26" s="18">
        <v>1218</v>
      </c>
      <c r="BC26" s="118">
        <v>1040</v>
      </c>
      <c r="BD26" s="76">
        <f>BC26/BB26*100</f>
        <v>85.38587848932676</v>
      </c>
      <c r="BE26" s="118">
        <v>1280</v>
      </c>
      <c r="BF26" s="99">
        <f>BE26/BC26*10</f>
        <v>12.307692307692308</v>
      </c>
      <c r="BG26" s="116">
        <v>330</v>
      </c>
      <c r="BH26" s="119">
        <v>310</v>
      </c>
      <c r="BI26" s="119">
        <f>BH26/BG26*100</f>
        <v>93.93939393939394</v>
      </c>
      <c r="BJ26" s="119">
        <v>1040</v>
      </c>
      <c r="BK26" s="99">
        <f t="shared" si="33"/>
        <v>33.54838709677419</v>
      </c>
      <c r="BL26" s="116">
        <v>412</v>
      </c>
      <c r="BM26" s="114">
        <v>26</v>
      </c>
      <c r="BN26" s="111">
        <f>BM26/BL26*100</f>
        <v>6.310679611650485</v>
      </c>
      <c r="BO26" s="114">
        <v>31.2</v>
      </c>
      <c r="BP26" s="99">
        <f>BO26/BM26*10</f>
        <v>12</v>
      </c>
      <c r="BQ26" s="22">
        <v>606</v>
      </c>
      <c r="BR26" s="123">
        <v>606</v>
      </c>
      <c r="BS26" s="76">
        <f>BR26/BQ26*100</f>
        <v>100</v>
      </c>
      <c r="BT26" s="123">
        <v>270</v>
      </c>
      <c r="BU26" s="99">
        <f>BT26/BR26*10</f>
        <v>4.455445544554456</v>
      </c>
    </row>
    <row r="27" spans="1:73" ht="15" customHeight="1">
      <c r="A27" s="32"/>
      <c r="B27" s="15"/>
      <c r="C27" s="33"/>
      <c r="D27" s="34"/>
      <c r="E27" s="34"/>
      <c r="F27" s="34"/>
      <c r="G27" s="35"/>
      <c r="H27" s="20"/>
      <c r="I27" s="21"/>
      <c r="J27" s="16"/>
      <c r="K27" s="21"/>
      <c r="L27" s="25"/>
      <c r="M27" s="20"/>
      <c r="N27" s="21"/>
      <c r="O27" s="17"/>
      <c r="P27" s="21"/>
      <c r="Q27" s="25"/>
      <c r="R27" s="36"/>
      <c r="S27" s="37"/>
      <c r="T27" s="75"/>
      <c r="U27" s="74"/>
      <c r="V27" s="38"/>
      <c r="W27" s="20"/>
      <c r="X27" s="24"/>
      <c r="Y27" s="21"/>
      <c r="Z27" s="21"/>
      <c r="AA27" s="21"/>
      <c r="AB27" s="19"/>
      <c r="AC27" s="20"/>
      <c r="AD27" s="24"/>
      <c r="AE27" s="77"/>
      <c r="AF27" s="24"/>
      <c r="AG27" s="19"/>
      <c r="AH27" s="20"/>
      <c r="AI27" s="21"/>
      <c r="AJ27" s="78"/>
      <c r="AK27" s="21"/>
      <c r="AL27" s="25"/>
      <c r="AM27" s="20"/>
      <c r="AN27" s="24"/>
      <c r="AO27" s="77"/>
      <c r="AP27" s="24"/>
      <c r="AQ27" s="25"/>
      <c r="AR27" s="20"/>
      <c r="AS27" s="26"/>
      <c r="AT27" s="113"/>
      <c r="AU27" s="26"/>
      <c r="AV27" s="99"/>
      <c r="AW27" s="20"/>
      <c r="AX27" s="24"/>
      <c r="AY27" s="114"/>
      <c r="AZ27" s="24"/>
      <c r="BA27" s="99"/>
      <c r="BB27" s="20"/>
      <c r="BC27" s="26"/>
      <c r="BD27" s="16"/>
      <c r="BE27" s="26"/>
      <c r="BF27" s="19"/>
      <c r="BG27" s="20"/>
      <c r="BH27" s="24"/>
      <c r="BI27" s="27"/>
      <c r="BJ27" s="24"/>
      <c r="BK27" s="25"/>
      <c r="BL27" s="20"/>
      <c r="BM27" s="24"/>
      <c r="BN27" s="111"/>
      <c r="BO27" s="24"/>
      <c r="BP27" s="99"/>
      <c r="BQ27" s="28"/>
      <c r="BR27" s="29"/>
      <c r="BS27" s="16"/>
      <c r="BT27" s="29"/>
      <c r="BU27" s="39"/>
    </row>
    <row r="28" spans="1:73" ht="19.5" customHeight="1" thickBot="1">
      <c r="A28" s="137" t="s">
        <v>24</v>
      </c>
      <c r="B28" s="138">
        <f>SUM(B6:B26)</f>
        <v>6898</v>
      </c>
      <c r="C28" s="139">
        <f>SUM(C6:C26)</f>
        <v>543470</v>
      </c>
      <c r="D28" s="140">
        <f>SUM(D6:D26)</f>
        <v>506972</v>
      </c>
      <c r="E28" s="141">
        <f>D28/C28*100</f>
        <v>93.284265920842</v>
      </c>
      <c r="F28" s="140">
        <f>SUM(F6:F26)</f>
        <v>1264313.2</v>
      </c>
      <c r="G28" s="142">
        <f>F28/D28*10</f>
        <v>24.938521259556737</v>
      </c>
      <c r="H28" s="139">
        <f>SUM(H6:H26)</f>
        <v>228011</v>
      </c>
      <c r="I28" s="140">
        <f>SUM(I6:I26)</f>
        <v>226713</v>
      </c>
      <c r="J28" s="143">
        <f>I28/H28*100</f>
        <v>99.43072921920434</v>
      </c>
      <c r="K28" s="140">
        <f>SUM(K6:K26)</f>
        <v>688981</v>
      </c>
      <c r="L28" s="142">
        <f>K28/I28*10</f>
        <v>30.390008512965736</v>
      </c>
      <c r="M28" s="139">
        <f>SUM(M6:M26)</f>
        <v>26550</v>
      </c>
      <c r="N28" s="140">
        <f>SUM(N6:N26)</f>
        <v>26305</v>
      </c>
      <c r="O28" s="143">
        <f>N28/M28*100</f>
        <v>99.07721280602637</v>
      </c>
      <c r="P28" s="140">
        <f>SUM(P6:P26)</f>
        <v>54822</v>
      </c>
      <c r="Q28" s="142">
        <f>P28/N28*10</f>
        <v>20.84090477095609</v>
      </c>
      <c r="R28" s="144">
        <f>SUM(R6:R26)</f>
        <v>1053</v>
      </c>
      <c r="S28" s="145">
        <f>SUM(S7:S26)</f>
        <v>735</v>
      </c>
      <c r="T28" s="146">
        <f>S28/R28*100</f>
        <v>69.8005698005698</v>
      </c>
      <c r="U28" s="147">
        <f>SUM(U7:U26)</f>
        <v>764</v>
      </c>
      <c r="V28" s="148">
        <f>U28/S28*10</f>
        <v>10.39455782312925</v>
      </c>
      <c r="W28" s="139">
        <f>SUM(W6:W26)</f>
        <v>9131</v>
      </c>
      <c r="X28" s="140">
        <f>SUM(X6:X26)</f>
        <v>800</v>
      </c>
      <c r="Y28" s="140">
        <f>SUM(Y6:Y27)</f>
        <v>9131</v>
      </c>
      <c r="Z28" s="143">
        <f>Y28/W28*100</f>
        <v>100</v>
      </c>
      <c r="AA28" s="140">
        <f>SUM(AA6:AA27)</f>
        <v>16606</v>
      </c>
      <c r="AB28" s="142">
        <f>AA28/Y28*10</f>
        <v>18.18639798488665</v>
      </c>
      <c r="AC28" s="139">
        <f>SUM(AC6:AC26)</f>
        <v>131260</v>
      </c>
      <c r="AD28" s="140">
        <f>SUM(AD6:AD26)</f>
        <v>115748</v>
      </c>
      <c r="AE28" s="149">
        <f>AD28/AC28*100</f>
        <v>88.1822337345726</v>
      </c>
      <c r="AF28" s="140">
        <f>SUM(AF7:AF26)</f>
        <v>207060</v>
      </c>
      <c r="AG28" s="150">
        <f>AF28/AD28*10</f>
        <v>17.888862010574698</v>
      </c>
      <c r="AH28" s="139">
        <f>SUM(AH6:AH26)</f>
        <v>95438</v>
      </c>
      <c r="AI28" s="140">
        <f>SUM(AI6:AI26)</f>
        <v>93063</v>
      </c>
      <c r="AJ28" s="141">
        <f>AI28/AH28*100</f>
        <v>97.51147341729708</v>
      </c>
      <c r="AK28" s="140">
        <f>SUM(AK6:AK26)</f>
        <v>225771.5</v>
      </c>
      <c r="AL28" s="142">
        <f>AK28/AI28*10</f>
        <v>24.26007113460774</v>
      </c>
      <c r="AM28" s="139">
        <f>SUM(AM6:AM26)</f>
        <v>31788</v>
      </c>
      <c r="AN28" s="151">
        <f>SUM(AN6:AN26)</f>
        <v>31504</v>
      </c>
      <c r="AO28" s="141">
        <f>AN28/AM28*100</f>
        <v>99.10658109978608</v>
      </c>
      <c r="AP28" s="151">
        <f>SUM(AP6:AP26)</f>
        <v>64127</v>
      </c>
      <c r="AQ28" s="142">
        <f>AP28/AN28*10</f>
        <v>20.355192991366174</v>
      </c>
      <c r="AR28" s="139">
        <f>SUM(AR6:AR26)</f>
        <v>10538</v>
      </c>
      <c r="AS28" s="93">
        <f>SUM(AS7:AS26)</f>
        <v>20</v>
      </c>
      <c r="AT28" s="252">
        <f>AS28/AR28*100</f>
        <v>0.18978933383943822</v>
      </c>
      <c r="AU28" s="93">
        <f>SUM(AU7:AU27)</f>
        <v>80</v>
      </c>
      <c r="AV28" s="99">
        <f>AU28/AS28*10</f>
        <v>40</v>
      </c>
      <c r="AW28" s="89">
        <f>SUM(AW6:AW26)</f>
        <v>1264</v>
      </c>
      <c r="AX28" s="93">
        <f>SUM(AX7:AX26)</f>
        <v>264</v>
      </c>
      <c r="AY28" s="184">
        <f>AX28/AW28*100</f>
        <v>20.88607594936709</v>
      </c>
      <c r="AZ28" s="93">
        <f>SUM(AZ6:AZ26)</f>
        <v>328</v>
      </c>
      <c r="BA28" s="185">
        <f>AZ28/AX28*10</f>
        <v>12.424242424242424</v>
      </c>
      <c r="BB28" s="89">
        <f>SUM(BB6:BB26)</f>
        <v>5434</v>
      </c>
      <c r="BC28" s="93">
        <f>SUM(BC7:BC26)</f>
        <v>2280</v>
      </c>
      <c r="BD28" s="91">
        <f>BC28/BB28*100</f>
        <v>41.95804195804196</v>
      </c>
      <c r="BE28" s="93">
        <f>SUM(BE7:BE27)</f>
        <v>2746.5</v>
      </c>
      <c r="BF28" s="92">
        <f>BE28/BC28*10</f>
        <v>12.046052631578947</v>
      </c>
      <c r="BG28" s="89">
        <f>SUM(BG6:BG26)</f>
        <v>1133</v>
      </c>
      <c r="BH28" s="93">
        <f>SUM(BH6:BH26)</f>
        <v>1113</v>
      </c>
      <c r="BI28" s="94">
        <f>BH28/BG28*100</f>
        <v>98.23477493380406</v>
      </c>
      <c r="BJ28" s="93">
        <f>SUM(BJ6:BJ26)</f>
        <v>2976</v>
      </c>
      <c r="BK28" s="79">
        <f>BJ28/BH28*10</f>
        <v>26.73854447439353</v>
      </c>
      <c r="BL28" s="89">
        <f>SUM(BL6:BL26)</f>
        <v>1870</v>
      </c>
      <c r="BM28" s="93">
        <f>SUM(BM6:BM26)</f>
        <v>96</v>
      </c>
      <c r="BN28" s="184">
        <f>BM28/BL28*100</f>
        <v>5.133689839572193</v>
      </c>
      <c r="BO28" s="93">
        <f>SUM(BO6:BO26)</f>
        <v>51.2</v>
      </c>
      <c r="BP28" s="185">
        <f>BO28/BM28*10</f>
        <v>5.333333333333333</v>
      </c>
      <c r="BQ28" s="89">
        <f>SUM(BQ6:BQ26)</f>
        <v>7277</v>
      </c>
      <c r="BR28" s="90">
        <f>SUM(BR6:BR26)</f>
        <v>6312</v>
      </c>
      <c r="BS28" s="91">
        <f>BR28/BQ28*100</f>
        <v>86.73904081352205</v>
      </c>
      <c r="BT28" s="90">
        <f>SUM(BT6:BT26)</f>
        <v>3364.8</v>
      </c>
      <c r="BU28" s="95">
        <f>BT28/BR28*10</f>
        <v>5.330798479087453</v>
      </c>
    </row>
    <row r="29" spans="1:73" ht="18" customHeight="1" thickBot="1">
      <c r="A29" s="152" t="s">
        <v>15</v>
      </c>
      <c r="B29" s="153">
        <v>8015</v>
      </c>
      <c r="C29" s="154">
        <v>533095</v>
      </c>
      <c r="D29" s="155">
        <v>374504</v>
      </c>
      <c r="E29" s="156">
        <v>70.25089336797382</v>
      </c>
      <c r="F29" s="155">
        <v>614143.1</v>
      </c>
      <c r="G29" s="157">
        <v>16.398839531754</v>
      </c>
      <c r="H29" s="154">
        <v>235859</v>
      </c>
      <c r="I29" s="155">
        <v>227055</v>
      </c>
      <c r="J29" s="158">
        <v>96.26726137226055</v>
      </c>
      <c r="K29" s="155">
        <v>409367</v>
      </c>
      <c r="L29" s="157">
        <v>18.029420184536786</v>
      </c>
      <c r="M29" s="154">
        <v>33635</v>
      </c>
      <c r="N29" s="155">
        <v>32457</v>
      </c>
      <c r="O29" s="159">
        <v>96.49769585253456</v>
      </c>
      <c r="P29" s="155">
        <v>52478</v>
      </c>
      <c r="Q29" s="160">
        <v>16.168469051360262</v>
      </c>
      <c r="R29" s="161"/>
      <c r="S29" s="162"/>
      <c r="T29" s="163"/>
      <c r="U29" s="163"/>
      <c r="V29" s="164"/>
      <c r="W29" s="165">
        <v>10198</v>
      </c>
      <c r="X29" s="166"/>
      <c r="Y29" s="166">
        <v>9754</v>
      </c>
      <c r="Z29" s="158">
        <f>Y29/W29*100</f>
        <v>95.6462051382624</v>
      </c>
      <c r="AA29" s="166">
        <v>9689</v>
      </c>
      <c r="AB29" s="157">
        <f>AA29/Y29*10</f>
        <v>9.933360672544596</v>
      </c>
      <c r="AC29" s="165">
        <v>121415</v>
      </c>
      <c r="AD29" s="166">
        <v>38856</v>
      </c>
      <c r="AE29" s="376">
        <f>AD29/AC29*100</f>
        <v>32.00263558868344</v>
      </c>
      <c r="AF29" s="166">
        <v>52532</v>
      </c>
      <c r="AG29" s="377">
        <f>AF29/AD29*10</f>
        <v>13.519662343010088</v>
      </c>
      <c r="AH29" s="165">
        <v>91964</v>
      </c>
      <c r="AI29" s="166">
        <v>56610</v>
      </c>
      <c r="AJ29" s="257">
        <f>AI29/AH29*100</f>
        <v>61.55669609847332</v>
      </c>
      <c r="AK29" s="166">
        <v>78785</v>
      </c>
      <c r="AL29" s="258">
        <f>AK29/AI29*10</f>
        <v>13.917152446564211</v>
      </c>
      <c r="AM29" s="165">
        <v>27599</v>
      </c>
      <c r="AN29" s="166">
        <v>8895</v>
      </c>
      <c r="AO29" s="167">
        <f>AN29/AM29*100</f>
        <v>32.2294286024856</v>
      </c>
      <c r="AP29" s="166">
        <v>10176</v>
      </c>
      <c r="AQ29" s="157">
        <f>AP29/AN29*10</f>
        <v>11.440134907251265</v>
      </c>
      <c r="AR29" s="165"/>
      <c r="AS29" s="83"/>
      <c r="AT29" s="83"/>
      <c r="AU29" s="251"/>
      <c r="AV29" s="84"/>
      <c r="AW29" s="82"/>
      <c r="AX29" s="83"/>
      <c r="AY29" s="83"/>
      <c r="AZ29" s="83"/>
      <c r="BA29" s="85"/>
      <c r="BB29" s="82">
        <v>2824</v>
      </c>
      <c r="BC29" s="83">
        <v>319</v>
      </c>
      <c r="BD29" s="133">
        <f>BC29/BB29*100</f>
        <v>11.296033994334277</v>
      </c>
      <c r="BE29" s="83">
        <v>409</v>
      </c>
      <c r="BF29" s="134">
        <f>BE29/BC29*10</f>
        <v>12.821316614420063</v>
      </c>
      <c r="BG29" s="82">
        <v>830</v>
      </c>
      <c r="BH29" s="83">
        <v>152</v>
      </c>
      <c r="BI29" s="131">
        <f>BH29/BG29*100</f>
        <v>18.313253012048193</v>
      </c>
      <c r="BJ29" s="83">
        <v>139</v>
      </c>
      <c r="BK29" s="132">
        <f>BJ29/BH29*10</f>
        <v>9.144736842105264</v>
      </c>
      <c r="BL29" s="82">
        <v>583</v>
      </c>
      <c r="BM29" s="80">
        <v>52</v>
      </c>
      <c r="BN29" s="111">
        <f>BM29/BL29*100</f>
        <v>8.919382504288166</v>
      </c>
      <c r="BO29" s="80">
        <v>34</v>
      </c>
      <c r="BP29" s="99">
        <f>BO29/BM29*10</f>
        <v>6.538461538461538</v>
      </c>
      <c r="BQ29" s="86">
        <v>15947</v>
      </c>
      <c r="BR29" s="87">
        <v>12384</v>
      </c>
      <c r="BS29" s="81">
        <f>BR29/BQ29*100</f>
        <v>77.65723960619553</v>
      </c>
      <c r="BT29" s="87">
        <v>6726.2</v>
      </c>
      <c r="BU29" s="88">
        <f>BT29/BR29*10</f>
        <v>5.431363049095607</v>
      </c>
    </row>
  </sheetData>
  <sheetProtection/>
  <mergeCells count="20">
    <mergeCell ref="AH4:AL4"/>
    <mergeCell ref="R4:V4"/>
    <mergeCell ref="BQ4:BU4"/>
    <mergeCell ref="BB4:BF4"/>
    <mergeCell ref="BG4:BK4"/>
    <mergeCell ref="BL4:BP4"/>
    <mergeCell ref="P1:Q1"/>
    <mergeCell ref="AA1:AB1"/>
    <mergeCell ref="BQ1:BU1"/>
    <mergeCell ref="C1:L2"/>
    <mergeCell ref="AR4:AV4"/>
    <mergeCell ref="AW4:BA4"/>
    <mergeCell ref="A4:A5"/>
    <mergeCell ref="B4:B5"/>
    <mergeCell ref="C4:G4"/>
    <mergeCell ref="H4:L4"/>
    <mergeCell ref="AM4:AQ4"/>
    <mergeCell ref="M4:Q4"/>
    <mergeCell ref="W4:AB4"/>
    <mergeCell ref="AC4:AG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6" manualBreakCount="6">
    <brk id="12" max="65535" man="1"/>
    <brk id="22" max="29" man="1"/>
    <brk id="33" max="29" man="1"/>
    <brk id="43" max="28" man="1"/>
    <brk id="53" max="65535" man="1"/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27"/>
  <sheetViews>
    <sheetView view="pageBreakPreview" zoomScaleSheetLayoutView="100" zoomScalePageLayoutView="0" workbookViewId="0" topLeftCell="X1">
      <selection activeCell="A21" sqref="A21:IV21"/>
    </sheetView>
  </sheetViews>
  <sheetFormatPr defaultColWidth="9.00390625" defaultRowHeight="12.75"/>
  <cols>
    <col min="1" max="1" width="28.875" style="0" customWidth="1"/>
    <col min="2" max="4" width="9.125" style="0" hidden="1" customWidth="1"/>
    <col min="5" max="6" width="6.875" style="0" hidden="1" customWidth="1"/>
    <col min="7" max="7" width="9.875" style="0" hidden="1" customWidth="1"/>
    <col min="8" max="8" width="6.875" style="0" hidden="1" customWidth="1"/>
    <col min="9" max="9" width="3.875" style="0" hidden="1" customWidth="1"/>
    <col min="10" max="11" width="6.875" style="0" hidden="1" customWidth="1"/>
    <col min="12" max="12" width="0.12890625" style="0" hidden="1" customWidth="1"/>
    <col min="13" max="13" width="6.875" style="0" hidden="1" customWidth="1"/>
    <col min="14" max="14" width="7.875" style="0" hidden="1" customWidth="1"/>
    <col min="15" max="15" width="6.875" style="0" hidden="1" customWidth="1"/>
    <col min="16" max="16" width="9.875" style="0" hidden="1" customWidth="1"/>
    <col min="17" max="18" width="6.875" style="0" hidden="1" customWidth="1"/>
    <col min="19" max="19" width="0.37109375" style="0" hidden="1" customWidth="1"/>
    <col min="20" max="20" width="9.875" style="0" hidden="1" customWidth="1"/>
    <col min="21" max="23" width="6.875" style="0" hidden="1" customWidth="1"/>
    <col min="24" max="24" width="9.00390625" style="0" customWidth="1"/>
    <col min="25" max="25" width="7.125" style="0" customWidth="1"/>
    <col min="26" max="26" width="6.125" style="0" customWidth="1"/>
    <col min="27" max="27" width="7.75390625" style="0" customWidth="1"/>
    <col min="28" max="28" width="7.25390625" style="0" customWidth="1"/>
    <col min="29" max="29" width="8.625" style="0" customWidth="1"/>
    <col min="30" max="30" width="7.00390625" style="0" customWidth="1"/>
    <col min="31" max="31" width="6.125" style="0" customWidth="1"/>
    <col min="32" max="33" width="6.875" style="0" bestFit="1" customWidth="1"/>
    <col min="34" max="34" width="9.875" style="0" bestFit="1" customWidth="1"/>
    <col min="35" max="35" width="6.875" style="0" bestFit="1" customWidth="1"/>
    <col min="36" max="36" width="6.875" style="0" customWidth="1"/>
    <col min="37" max="37" width="6.875" style="0" bestFit="1" customWidth="1"/>
    <col min="38" max="38" width="6.75390625" style="0" customWidth="1"/>
    <col min="39" max="39" width="9.875" style="0" hidden="1" customWidth="1"/>
    <col min="40" max="41" width="6.875" style="0" hidden="1" customWidth="1"/>
    <col min="42" max="42" width="13.75390625" style="0" hidden="1" customWidth="1"/>
    <col min="43" max="43" width="13.875" style="0" customWidth="1"/>
    <col min="44" max="44" width="12.00390625" style="0" customWidth="1"/>
    <col min="46" max="46" width="10.875" style="0" customWidth="1"/>
    <col min="47" max="47" width="12.00390625" style="0" customWidth="1"/>
    <col min="48" max="48" width="9.875" style="0" hidden="1" customWidth="1"/>
    <col min="49" max="50" width="6.875" style="0" hidden="1" customWidth="1"/>
    <col min="51" max="51" width="9.25390625" style="0" hidden="1" customWidth="1"/>
    <col min="52" max="52" width="13.125" style="0" customWidth="1"/>
    <col min="53" max="53" width="8.75390625" style="0" customWidth="1"/>
    <col min="54" max="54" width="9.625" style="0" customWidth="1"/>
    <col min="55" max="55" width="11.125" style="0" customWidth="1"/>
    <col min="56" max="56" width="9.875" style="0" customWidth="1"/>
  </cols>
  <sheetData>
    <row r="1" spans="1:56" ht="18.75">
      <c r="A1" s="5"/>
      <c r="B1" s="5"/>
      <c r="C1" s="5"/>
      <c r="D1" s="5"/>
      <c r="E1" s="5"/>
      <c r="F1" s="5"/>
      <c r="G1" s="391" t="s">
        <v>53</v>
      </c>
      <c r="H1" s="391"/>
      <c r="I1" s="391"/>
      <c r="J1" s="391"/>
      <c r="K1" s="391"/>
      <c r="L1" s="391"/>
      <c r="M1" s="391"/>
      <c r="N1" s="391"/>
      <c r="O1" s="391"/>
      <c r="P1" s="5"/>
      <c r="Q1" s="5"/>
      <c r="R1" s="5"/>
      <c r="S1" s="5"/>
      <c r="T1" s="5"/>
      <c r="U1" s="5"/>
      <c r="V1" s="5"/>
      <c r="W1" s="5"/>
      <c r="X1" s="400" t="s">
        <v>53</v>
      </c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  <c r="AK1" s="401"/>
      <c r="AL1" s="401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</row>
    <row r="2" spans="1:56" ht="19.5" thickBot="1">
      <c r="A2" s="5"/>
      <c r="B2" s="5"/>
      <c r="C2" s="5"/>
      <c r="D2" s="5"/>
      <c r="E2" s="5"/>
      <c r="F2" s="5"/>
      <c r="G2" s="5"/>
      <c r="H2" s="5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6"/>
      <c r="AG2" s="5"/>
      <c r="AH2" s="4"/>
      <c r="AI2" s="4"/>
      <c r="AJ2" s="406">
        <v>42605</v>
      </c>
      <c r="AK2" s="407"/>
      <c r="AL2" s="407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0"/>
      <c r="BA2" s="1"/>
      <c r="BB2" s="1"/>
      <c r="BC2" s="378"/>
      <c r="BD2" s="379"/>
    </row>
    <row r="3" spans="1:56" ht="15.75">
      <c r="A3" s="403" t="s">
        <v>17</v>
      </c>
      <c r="B3" s="405" t="s">
        <v>27</v>
      </c>
      <c r="C3" s="405"/>
      <c r="D3" s="405"/>
      <c r="E3" s="405"/>
      <c r="F3" s="405"/>
      <c r="G3" s="402" t="s">
        <v>54</v>
      </c>
      <c r="H3" s="402"/>
      <c r="I3" s="402"/>
      <c r="J3" s="402"/>
      <c r="K3" s="402"/>
      <c r="L3" s="402" t="s">
        <v>55</v>
      </c>
      <c r="M3" s="402"/>
      <c r="N3" s="402"/>
      <c r="O3" s="402"/>
      <c r="P3" s="402" t="s">
        <v>56</v>
      </c>
      <c r="Q3" s="402"/>
      <c r="R3" s="402"/>
      <c r="S3" s="402"/>
      <c r="T3" s="402" t="s">
        <v>57</v>
      </c>
      <c r="U3" s="402"/>
      <c r="V3" s="402"/>
      <c r="W3" s="402"/>
      <c r="X3" s="402" t="s">
        <v>58</v>
      </c>
      <c r="Y3" s="402"/>
      <c r="Z3" s="402"/>
      <c r="AA3" s="402"/>
      <c r="AB3" s="402"/>
      <c r="AC3" s="402" t="s">
        <v>59</v>
      </c>
      <c r="AD3" s="402"/>
      <c r="AE3" s="402"/>
      <c r="AF3" s="402"/>
      <c r="AG3" s="402"/>
      <c r="AH3" s="402" t="s">
        <v>60</v>
      </c>
      <c r="AI3" s="402"/>
      <c r="AJ3" s="402"/>
      <c r="AK3" s="402"/>
      <c r="AL3" s="402"/>
      <c r="AM3" s="402" t="s">
        <v>61</v>
      </c>
      <c r="AN3" s="402"/>
      <c r="AO3" s="402"/>
      <c r="AP3" s="402"/>
      <c r="AQ3" s="402" t="s">
        <v>62</v>
      </c>
      <c r="AR3" s="402"/>
      <c r="AS3" s="402"/>
      <c r="AT3" s="402"/>
      <c r="AU3" s="402"/>
      <c r="AV3" s="402" t="s">
        <v>63</v>
      </c>
      <c r="AW3" s="402"/>
      <c r="AX3" s="402"/>
      <c r="AY3" s="402"/>
      <c r="AZ3" s="402" t="s">
        <v>64</v>
      </c>
      <c r="BA3" s="402"/>
      <c r="BB3" s="402"/>
      <c r="BC3" s="402"/>
      <c r="BD3" s="408"/>
    </row>
    <row r="4" spans="1:56" ht="90.75" customHeight="1">
      <c r="A4" s="404"/>
      <c r="B4" s="42" t="s">
        <v>65</v>
      </c>
      <c r="C4" s="42" t="s">
        <v>28</v>
      </c>
      <c r="D4" s="42" t="s">
        <v>14</v>
      </c>
      <c r="E4" s="42" t="s">
        <v>29</v>
      </c>
      <c r="F4" s="42" t="s">
        <v>30</v>
      </c>
      <c r="G4" s="42" t="s">
        <v>69</v>
      </c>
      <c r="H4" s="42" t="s">
        <v>67</v>
      </c>
      <c r="I4" s="43" t="s">
        <v>14</v>
      </c>
      <c r="J4" s="42" t="s">
        <v>66</v>
      </c>
      <c r="K4" s="42" t="s">
        <v>68</v>
      </c>
      <c r="L4" s="42" t="s">
        <v>70</v>
      </c>
      <c r="M4" s="42" t="s">
        <v>71</v>
      </c>
      <c r="N4" s="42" t="s">
        <v>66</v>
      </c>
      <c r="O4" s="42" t="s">
        <v>72</v>
      </c>
      <c r="P4" s="42" t="s">
        <v>48</v>
      </c>
      <c r="Q4" s="42" t="s">
        <v>73</v>
      </c>
      <c r="R4" s="42" t="s">
        <v>66</v>
      </c>
      <c r="S4" s="42" t="s">
        <v>74</v>
      </c>
      <c r="T4" s="42" t="s">
        <v>75</v>
      </c>
      <c r="U4" s="42" t="s">
        <v>76</v>
      </c>
      <c r="V4" s="42" t="s">
        <v>77</v>
      </c>
      <c r="W4" s="42" t="s">
        <v>78</v>
      </c>
      <c r="X4" s="42" t="s">
        <v>79</v>
      </c>
      <c r="Y4" s="42" t="s">
        <v>80</v>
      </c>
      <c r="Z4" s="42" t="s">
        <v>14</v>
      </c>
      <c r="AA4" s="42" t="s">
        <v>81</v>
      </c>
      <c r="AB4" s="42" t="s">
        <v>72</v>
      </c>
      <c r="AC4" s="42" t="s">
        <v>82</v>
      </c>
      <c r="AD4" s="42" t="s">
        <v>83</v>
      </c>
      <c r="AE4" s="42" t="s">
        <v>14</v>
      </c>
      <c r="AF4" s="42" t="s">
        <v>84</v>
      </c>
      <c r="AG4" s="42" t="s">
        <v>68</v>
      </c>
      <c r="AH4" s="42" t="s">
        <v>48</v>
      </c>
      <c r="AI4" s="42" t="s">
        <v>85</v>
      </c>
      <c r="AJ4" s="42" t="s">
        <v>14</v>
      </c>
      <c r="AK4" s="42" t="s">
        <v>84</v>
      </c>
      <c r="AL4" s="42" t="s">
        <v>86</v>
      </c>
      <c r="AM4" s="42" t="s">
        <v>75</v>
      </c>
      <c r="AN4" s="42" t="s">
        <v>87</v>
      </c>
      <c r="AO4" s="42" t="s">
        <v>88</v>
      </c>
      <c r="AP4" s="42" t="s">
        <v>89</v>
      </c>
      <c r="AQ4" s="42" t="s">
        <v>79</v>
      </c>
      <c r="AR4" s="42" t="s">
        <v>90</v>
      </c>
      <c r="AS4" s="42" t="s">
        <v>14</v>
      </c>
      <c r="AT4" s="42" t="s">
        <v>91</v>
      </c>
      <c r="AU4" s="42" t="s">
        <v>92</v>
      </c>
      <c r="AV4" s="42" t="s">
        <v>93</v>
      </c>
      <c r="AW4" s="42" t="s">
        <v>94</v>
      </c>
      <c r="AX4" s="42" t="s">
        <v>95</v>
      </c>
      <c r="AY4" s="42" t="s">
        <v>96</v>
      </c>
      <c r="AZ4" s="42" t="s">
        <v>97</v>
      </c>
      <c r="BA4" s="42" t="s">
        <v>98</v>
      </c>
      <c r="BB4" s="42" t="s">
        <v>14</v>
      </c>
      <c r="BC4" s="42" t="s">
        <v>66</v>
      </c>
      <c r="BD4" s="44" t="s">
        <v>89</v>
      </c>
    </row>
    <row r="5" spans="1:56" ht="18" customHeight="1">
      <c r="A5" s="45" t="s">
        <v>0</v>
      </c>
      <c r="B5" s="46"/>
      <c r="C5" s="46"/>
      <c r="D5" s="46"/>
      <c r="E5" s="47"/>
      <c r="F5" s="47"/>
      <c r="G5" s="48"/>
      <c r="H5" s="9"/>
      <c r="I5" s="4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55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11"/>
    </row>
    <row r="6" spans="1:56" ht="18" customHeight="1">
      <c r="A6" s="50" t="s">
        <v>18</v>
      </c>
      <c r="B6" s="51"/>
      <c r="C6" s="8"/>
      <c r="D6" s="8"/>
      <c r="E6" s="52"/>
      <c r="F6" s="53"/>
      <c r="G6" s="48"/>
      <c r="H6" s="9"/>
      <c r="I6" s="54"/>
      <c r="J6" s="9"/>
      <c r="K6" s="55">
        <f aca="true" t="shared" si="0" ref="K6:K26">IF(J6&gt;0,J6/H6*10,"")</f>
      </c>
      <c r="L6" s="10"/>
      <c r="M6" s="10"/>
      <c r="N6" s="10"/>
      <c r="O6" s="9"/>
      <c r="P6" s="10"/>
      <c r="Q6" s="10"/>
      <c r="R6" s="10"/>
      <c r="S6" s="9"/>
      <c r="T6" s="10"/>
      <c r="U6" s="10"/>
      <c r="V6" s="10"/>
      <c r="W6" s="55"/>
      <c r="X6" s="10"/>
      <c r="Y6" s="10"/>
      <c r="Z6" s="10"/>
      <c r="AA6" s="10"/>
      <c r="AB6" s="55"/>
      <c r="AC6" s="46"/>
      <c r="AD6" s="46"/>
      <c r="AE6" s="46"/>
      <c r="AF6" s="46"/>
      <c r="AG6" s="47"/>
      <c r="AH6" s="9"/>
      <c r="AI6" s="9"/>
      <c r="AJ6" s="9"/>
      <c r="AK6" s="9"/>
      <c r="AL6" s="9"/>
      <c r="AM6" s="9"/>
      <c r="AN6" s="9"/>
      <c r="AO6" s="9"/>
      <c r="AP6" s="9"/>
      <c r="AQ6" s="9">
        <v>80</v>
      </c>
      <c r="AR6" s="9">
        <v>45</v>
      </c>
      <c r="AS6" s="55">
        <f>AR6/AQ6*100</f>
        <v>56.25</v>
      </c>
      <c r="AT6" s="9">
        <v>306</v>
      </c>
      <c r="AU6" s="55">
        <f aca="true" t="shared" si="1" ref="AU6:AU21">IF(AT6&gt;0,AT6/AR6*10,"")</f>
        <v>68</v>
      </c>
      <c r="AV6" s="9">
        <v>92</v>
      </c>
      <c r="AW6" s="9"/>
      <c r="AX6" s="9"/>
      <c r="AY6" s="12">
        <f aca="true" t="shared" si="2" ref="AY6:AY25">IF(AX6&gt;0,AX6/AW6*10,"")</f>
      </c>
      <c r="AZ6" s="9"/>
      <c r="BA6" s="9"/>
      <c r="BB6" s="9"/>
      <c r="BC6" s="9"/>
      <c r="BD6" s="11"/>
    </row>
    <row r="7" spans="1:56" ht="17.25" customHeight="1">
      <c r="A7" s="50" t="s">
        <v>19</v>
      </c>
      <c r="B7" s="56"/>
      <c r="C7" s="12"/>
      <c r="D7" s="54"/>
      <c r="E7" s="12"/>
      <c r="F7" s="57"/>
      <c r="G7" s="48"/>
      <c r="H7" s="9"/>
      <c r="I7" s="54"/>
      <c r="J7" s="9"/>
      <c r="K7" s="55">
        <f t="shared" si="0"/>
      </c>
      <c r="L7" s="10"/>
      <c r="M7" s="10"/>
      <c r="N7" s="10"/>
      <c r="O7" s="9"/>
      <c r="P7" s="10"/>
      <c r="Q7" s="10"/>
      <c r="R7" s="10"/>
      <c r="S7" s="9"/>
      <c r="T7" s="10"/>
      <c r="U7" s="10"/>
      <c r="V7" s="10"/>
      <c r="W7" s="55"/>
      <c r="X7" s="9">
        <v>700</v>
      </c>
      <c r="Y7" s="9">
        <v>700</v>
      </c>
      <c r="Z7" s="55">
        <f>Y7/X7*100</f>
        <v>100</v>
      </c>
      <c r="AA7" s="9">
        <v>350</v>
      </c>
      <c r="AB7" s="55">
        <f>IF(AA7&gt;0,AA7/X7*10,"")</f>
        <v>5</v>
      </c>
      <c r="AC7" s="51"/>
      <c r="AD7" s="8"/>
      <c r="AE7" s="8"/>
      <c r="AF7" s="8"/>
      <c r="AG7" s="53"/>
      <c r="AH7" s="9"/>
      <c r="AI7" s="9"/>
      <c r="AJ7" s="9"/>
      <c r="AK7" s="9"/>
      <c r="AL7" s="9"/>
      <c r="AM7" s="9"/>
      <c r="AN7" s="9"/>
      <c r="AO7" s="9"/>
      <c r="AP7" s="9"/>
      <c r="AQ7" s="9">
        <v>639</v>
      </c>
      <c r="AR7" s="9"/>
      <c r="AS7" s="55"/>
      <c r="AT7" s="9"/>
      <c r="AU7" s="55">
        <f t="shared" si="1"/>
      </c>
      <c r="AV7" s="9">
        <v>61</v>
      </c>
      <c r="AW7" s="9"/>
      <c r="AX7" s="9"/>
      <c r="AY7" s="12">
        <f t="shared" si="2"/>
      </c>
      <c r="AZ7" s="9">
        <v>581.5</v>
      </c>
      <c r="BA7" s="9">
        <v>38</v>
      </c>
      <c r="BB7" s="41">
        <f>BA7/AZ7*100</f>
        <v>6.534823731728288</v>
      </c>
      <c r="BC7" s="9">
        <v>950</v>
      </c>
      <c r="BD7" s="58">
        <f>IF(BC7&gt;0,BC7/BA7*10,"")</f>
        <v>250</v>
      </c>
    </row>
    <row r="8" spans="1:56" ht="15.75" customHeight="1">
      <c r="A8" s="50" t="s">
        <v>1</v>
      </c>
      <c r="B8" s="56"/>
      <c r="C8" s="12"/>
      <c r="D8" s="54"/>
      <c r="E8" s="12"/>
      <c r="F8" s="57"/>
      <c r="G8" s="48"/>
      <c r="H8" s="9"/>
      <c r="I8" s="54"/>
      <c r="J8" s="9"/>
      <c r="K8" s="55">
        <f t="shared" si="0"/>
      </c>
      <c r="L8" s="10"/>
      <c r="M8" s="10"/>
      <c r="N8" s="10"/>
      <c r="O8" s="9"/>
      <c r="P8" s="10"/>
      <c r="Q8" s="10"/>
      <c r="R8" s="10"/>
      <c r="S8" s="9"/>
      <c r="T8" s="10"/>
      <c r="U8" s="10"/>
      <c r="V8" s="10"/>
      <c r="W8" s="55"/>
      <c r="X8" s="9"/>
      <c r="Y8" s="9"/>
      <c r="Z8" s="55"/>
      <c r="AA8" s="9"/>
      <c r="AB8" s="55"/>
      <c r="AC8" s="51">
        <v>130</v>
      </c>
      <c r="AD8" s="8">
        <v>80</v>
      </c>
      <c r="AE8" s="8">
        <f>AD8/AC8*100</f>
        <v>61.53846153846154</v>
      </c>
      <c r="AF8" s="8">
        <v>35</v>
      </c>
      <c r="AG8" s="186">
        <f>IF(AF8&gt;0,AF8/AD8*10,"")</f>
        <v>4.375</v>
      </c>
      <c r="AH8" s="9"/>
      <c r="AI8" s="9"/>
      <c r="AJ8" s="9"/>
      <c r="AK8" s="9"/>
      <c r="AL8" s="9"/>
      <c r="AM8" s="9"/>
      <c r="AN8" s="9"/>
      <c r="AO8" s="9"/>
      <c r="AP8" s="9"/>
      <c r="AQ8" s="9">
        <v>10</v>
      </c>
      <c r="AR8" s="9"/>
      <c r="AS8" s="55"/>
      <c r="AT8" s="9"/>
      <c r="AU8" s="55">
        <f t="shared" si="1"/>
      </c>
      <c r="AV8" s="9">
        <v>3</v>
      </c>
      <c r="AW8" s="9"/>
      <c r="AX8" s="9"/>
      <c r="AY8" s="12">
        <f t="shared" si="2"/>
      </c>
      <c r="AZ8" s="9">
        <v>1</v>
      </c>
      <c r="BA8" s="9"/>
      <c r="BB8" s="41"/>
      <c r="BC8" s="9"/>
      <c r="BD8" s="11"/>
    </row>
    <row r="9" spans="1:56" ht="17.25" customHeight="1">
      <c r="A9" s="50" t="s">
        <v>2</v>
      </c>
      <c r="B9" s="56"/>
      <c r="C9" s="12"/>
      <c r="D9" s="54"/>
      <c r="E9" s="12"/>
      <c r="F9" s="57"/>
      <c r="G9" s="48"/>
      <c r="H9" s="9"/>
      <c r="I9" s="54"/>
      <c r="J9" s="9"/>
      <c r="K9" s="55">
        <f t="shared" si="0"/>
      </c>
      <c r="L9" s="10"/>
      <c r="M9" s="10"/>
      <c r="N9" s="10"/>
      <c r="O9" s="9"/>
      <c r="P9" s="10"/>
      <c r="Q9" s="10"/>
      <c r="R9" s="10"/>
      <c r="S9" s="9"/>
      <c r="T9" s="10"/>
      <c r="U9" s="10"/>
      <c r="V9" s="10"/>
      <c r="W9" s="55"/>
      <c r="X9" s="9">
        <v>79</v>
      </c>
      <c r="Y9" s="9"/>
      <c r="Z9" s="55"/>
      <c r="AA9" s="9"/>
      <c r="AB9" s="55"/>
      <c r="AC9" s="51">
        <v>1370</v>
      </c>
      <c r="AD9" s="8">
        <v>212</v>
      </c>
      <c r="AE9" s="8">
        <f>AD9/AC9*100</f>
        <v>15.474452554744525</v>
      </c>
      <c r="AF9" s="8">
        <v>127</v>
      </c>
      <c r="AG9" s="186">
        <f>IF(AF9&gt;0,AF9/AD9*10,"")</f>
        <v>5.990566037735849</v>
      </c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55"/>
      <c r="AT9" s="9"/>
      <c r="AU9" s="55">
        <f t="shared" si="1"/>
      </c>
      <c r="AV9" s="9">
        <v>190</v>
      </c>
      <c r="AW9" s="9"/>
      <c r="AX9" s="9"/>
      <c r="AY9" s="12">
        <f t="shared" si="2"/>
      </c>
      <c r="AZ9" s="9">
        <v>215</v>
      </c>
      <c r="BA9" s="9"/>
      <c r="BB9" s="41"/>
      <c r="BC9" s="9"/>
      <c r="BD9" s="58">
        <f>IF(BC9&gt;0,BC9/BA9*10,"")</f>
      </c>
    </row>
    <row r="10" spans="1:56" ht="18" customHeight="1">
      <c r="A10" s="50" t="s">
        <v>16</v>
      </c>
      <c r="B10" s="56"/>
      <c r="C10" s="12"/>
      <c r="D10" s="54"/>
      <c r="E10" s="12"/>
      <c r="F10" s="57"/>
      <c r="G10" s="48"/>
      <c r="H10" s="9"/>
      <c r="I10" s="54"/>
      <c r="J10" s="9"/>
      <c r="K10" s="55">
        <f t="shared" si="0"/>
      </c>
      <c r="L10" s="10"/>
      <c r="M10" s="10"/>
      <c r="N10" s="10"/>
      <c r="O10" s="9"/>
      <c r="P10" s="10"/>
      <c r="Q10" s="10"/>
      <c r="R10" s="10"/>
      <c r="S10" s="9"/>
      <c r="T10" s="10"/>
      <c r="U10" s="10"/>
      <c r="V10" s="10"/>
      <c r="W10" s="55"/>
      <c r="X10" s="9"/>
      <c r="Y10" s="9"/>
      <c r="Z10" s="55"/>
      <c r="AA10" s="9"/>
      <c r="AB10" s="55"/>
      <c r="AC10" s="51"/>
      <c r="AD10" s="8"/>
      <c r="AE10" s="8"/>
      <c r="AF10" s="8"/>
      <c r="AG10" s="186">
        <f aca="true" t="shared" si="3" ref="AG10:AG24">IF(AF10&gt;0,AF10/AD10*10,"")</f>
      </c>
      <c r="AH10" s="9"/>
      <c r="AI10" s="9"/>
      <c r="AJ10" s="9"/>
      <c r="AK10" s="9"/>
      <c r="AL10" s="9"/>
      <c r="AM10" s="9"/>
      <c r="AN10" s="9"/>
      <c r="AO10" s="9"/>
      <c r="AP10" s="9"/>
      <c r="AQ10" s="9">
        <v>500</v>
      </c>
      <c r="AR10" s="9"/>
      <c r="AS10" s="55"/>
      <c r="AT10" s="9"/>
      <c r="AU10" s="55">
        <f t="shared" si="1"/>
      </c>
      <c r="AV10" s="9">
        <v>10</v>
      </c>
      <c r="AW10" s="9"/>
      <c r="AX10" s="9"/>
      <c r="AY10" s="12">
        <f t="shared" si="2"/>
      </c>
      <c r="AZ10" s="9"/>
      <c r="BA10" s="9"/>
      <c r="BB10" s="41"/>
      <c r="BC10" s="9"/>
      <c r="BD10" s="11"/>
    </row>
    <row r="11" spans="1:56" ht="15.75" customHeight="1">
      <c r="A11" s="50" t="s">
        <v>3</v>
      </c>
      <c r="B11" s="56"/>
      <c r="C11" s="12"/>
      <c r="D11" s="54"/>
      <c r="E11" s="12"/>
      <c r="F11" s="57"/>
      <c r="G11" s="48"/>
      <c r="H11" s="9"/>
      <c r="I11" s="54"/>
      <c r="J11" s="9"/>
      <c r="K11" s="55">
        <f t="shared" si="0"/>
      </c>
      <c r="L11" s="10"/>
      <c r="M11" s="10"/>
      <c r="N11" s="10"/>
      <c r="O11" s="9"/>
      <c r="P11" s="10"/>
      <c r="Q11" s="10"/>
      <c r="R11" s="10"/>
      <c r="S11" s="9"/>
      <c r="T11" s="9"/>
      <c r="U11" s="9"/>
      <c r="V11" s="9"/>
      <c r="W11" s="55"/>
      <c r="X11" s="9"/>
      <c r="Y11" s="9"/>
      <c r="Z11" s="55"/>
      <c r="AA11" s="9"/>
      <c r="AB11" s="55"/>
      <c r="AC11" s="51"/>
      <c r="AD11" s="8"/>
      <c r="AE11" s="8"/>
      <c r="AF11" s="8"/>
      <c r="AG11" s="186">
        <f t="shared" si="3"/>
      </c>
      <c r="AH11" s="9"/>
      <c r="AI11" s="9"/>
      <c r="AJ11" s="9"/>
      <c r="AK11" s="9"/>
      <c r="AL11" s="9"/>
      <c r="AM11" s="9"/>
      <c r="AN11" s="9"/>
      <c r="AO11" s="9"/>
      <c r="AP11" s="9"/>
      <c r="AQ11" s="9">
        <v>285</v>
      </c>
      <c r="AR11" s="9"/>
      <c r="AS11" s="55"/>
      <c r="AT11" s="9"/>
      <c r="AU11" s="55">
        <f t="shared" si="1"/>
      </c>
      <c r="AV11" s="9">
        <v>26.3</v>
      </c>
      <c r="AW11" s="9"/>
      <c r="AX11" s="9"/>
      <c r="AY11" s="12">
        <f t="shared" si="2"/>
      </c>
      <c r="AZ11" s="9">
        <v>18.7</v>
      </c>
      <c r="BA11" s="9"/>
      <c r="BB11" s="41"/>
      <c r="BC11" s="9"/>
      <c r="BD11" s="11"/>
    </row>
    <row r="12" spans="1:56" ht="17.25" customHeight="1">
      <c r="A12" s="50" t="s">
        <v>4</v>
      </c>
      <c r="B12" s="56"/>
      <c r="C12" s="12"/>
      <c r="D12" s="54"/>
      <c r="E12" s="12"/>
      <c r="F12" s="57"/>
      <c r="G12" s="48"/>
      <c r="H12" s="9"/>
      <c r="I12" s="54"/>
      <c r="J12" s="9"/>
      <c r="K12" s="55">
        <f t="shared" si="0"/>
      </c>
      <c r="L12" s="10"/>
      <c r="M12" s="10"/>
      <c r="N12" s="10"/>
      <c r="O12" s="9"/>
      <c r="P12" s="9"/>
      <c r="Q12" s="9"/>
      <c r="R12" s="9"/>
      <c r="S12" s="9"/>
      <c r="T12" s="9"/>
      <c r="U12" s="9"/>
      <c r="V12" s="9"/>
      <c r="W12" s="55"/>
      <c r="X12" s="9"/>
      <c r="Y12" s="9"/>
      <c r="Z12" s="55"/>
      <c r="AA12" s="9"/>
      <c r="AB12" s="55"/>
      <c r="AC12" s="51">
        <v>16</v>
      </c>
      <c r="AD12" s="8"/>
      <c r="AE12" s="8"/>
      <c r="AF12" s="8"/>
      <c r="AG12" s="186">
        <f t="shared" si="3"/>
      </c>
      <c r="AH12" s="9"/>
      <c r="AI12" s="9"/>
      <c r="AJ12" s="9"/>
      <c r="AK12" s="9"/>
      <c r="AL12" s="9"/>
      <c r="AM12" s="9"/>
      <c r="AN12" s="9"/>
      <c r="AO12" s="9"/>
      <c r="AP12" s="9"/>
      <c r="AQ12" s="9">
        <v>3158</v>
      </c>
      <c r="AR12" s="9">
        <v>288</v>
      </c>
      <c r="AS12" s="55">
        <f>AR12/AQ12*100</f>
        <v>9.119696010132996</v>
      </c>
      <c r="AT12" s="9">
        <v>3085</v>
      </c>
      <c r="AU12" s="55">
        <f t="shared" si="1"/>
        <v>107.11805555555556</v>
      </c>
      <c r="AV12" s="9">
        <v>138.5</v>
      </c>
      <c r="AW12" s="9"/>
      <c r="AX12" s="9"/>
      <c r="AY12" s="12">
        <f t="shared" si="2"/>
      </c>
      <c r="AZ12" s="9">
        <v>177</v>
      </c>
      <c r="BA12" s="9">
        <v>46.5</v>
      </c>
      <c r="BB12" s="41">
        <f>BA12/AZ12*100</f>
        <v>26.27118644067797</v>
      </c>
      <c r="BC12" s="9">
        <v>1241</v>
      </c>
      <c r="BD12" s="58">
        <f>IF(BC12&gt;0,BC12/BA12*10,"")</f>
        <v>266.8817204301075</v>
      </c>
    </row>
    <row r="13" spans="1:56" ht="18" customHeight="1">
      <c r="A13" s="50" t="s">
        <v>5</v>
      </c>
      <c r="B13" s="56"/>
      <c r="C13" s="12"/>
      <c r="D13" s="54"/>
      <c r="E13" s="12"/>
      <c r="F13" s="57"/>
      <c r="G13" s="48"/>
      <c r="H13" s="9"/>
      <c r="I13" s="54"/>
      <c r="J13" s="9"/>
      <c r="K13" s="55">
        <f t="shared" si="0"/>
      </c>
      <c r="L13" s="10"/>
      <c r="M13" s="10"/>
      <c r="N13" s="10"/>
      <c r="O13" s="9"/>
      <c r="P13" s="9"/>
      <c r="Q13" s="9"/>
      <c r="R13" s="9"/>
      <c r="S13" s="9"/>
      <c r="T13" s="9"/>
      <c r="U13" s="9"/>
      <c r="V13" s="9"/>
      <c r="W13" s="55"/>
      <c r="X13" s="9"/>
      <c r="Y13" s="9"/>
      <c r="Z13" s="55"/>
      <c r="AA13" s="9"/>
      <c r="AB13" s="55"/>
      <c r="AC13" s="51"/>
      <c r="AD13" s="8"/>
      <c r="AE13" s="8"/>
      <c r="AF13" s="8"/>
      <c r="AG13" s="186">
        <f t="shared" si="3"/>
      </c>
      <c r="AH13" s="9">
        <v>705</v>
      </c>
      <c r="AI13" s="9">
        <v>705</v>
      </c>
      <c r="AJ13" s="9">
        <f>AI13/AH13*100</f>
        <v>100</v>
      </c>
      <c r="AK13" s="9">
        <v>801</v>
      </c>
      <c r="AL13" s="55">
        <f>IF(AK13&gt;0,AK13/AH13*10,"")</f>
        <v>11.361702127659575</v>
      </c>
      <c r="AM13" s="9">
        <v>705</v>
      </c>
      <c r="AN13" s="9"/>
      <c r="AO13" s="9"/>
      <c r="AP13" s="9"/>
      <c r="AQ13" s="9">
        <v>63</v>
      </c>
      <c r="AR13" s="9"/>
      <c r="AS13" s="55"/>
      <c r="AT13" s="9"/>
      <c r="AU13" s="55">
        <f t="shared" si="1"/>
      </c>
      <c r="AV13" s="9">
        <v>15</v>
      </c>
      <c r="AW13" s="9"/>
      <c r="AX13" s="9"/>
      <c r="AY13" s="12">
        <f t="shared" si="2"/>
      </c>
      <c r="AZ13" s="9">
        <v>7</v>
      </c>
      <c r="BA13" s="9"/>
      <c r="BB13" s="9"/>
      <c r="BC13" s="9"/>
      <c r="BD13" s="58">
        <f>IF(BC13&gt;0,BC13/BA13*10,"")</f>
      </c>
    </row>
    <row r="14" spans="1:56" ht="16.5" customHeight="1">
      <c r="A14" s="50" t="s">
        <v>6</v>
      </c>
      <c r="B14" s="56"/>
      <c r="C14" s="12"/>
      <c r="D14" s="54"/>
      <c r="E14" s="12"/>
      <c r="F14" s="57"/>
      <c r="G14" s="48"/>
      <c r="H14" s="9"/>
      <c r="I14" s="54"/>
      <c r="J14" s="9"/>
      <c r="K14" s="55">
        <f t="shared" si="0"/>
      </c>
      <c r="L14" s="10"/>
      <c r="M14" s="10"/>
      <c r="N14" s="10"/>
      <c r="O14" s="9"/>
      <c r="P14" s="9"/>
      <c r="Q14" s="9"/>
      <c r="R14" s="9"/>
      <c r="S14" s="9"/>
      <c r="T14" s="9"/>
      <c r="U14" s="9"/>
      <c r="V14" s="9"/>
      <c r="W14" s="55"/>
      <c r="X14" s="9"/>
      <c r="Y14" s="9"/>
      <c r="Z14" s="55"/>
      <c r="AA14" s="9"/>
      <c r="AB14" s="55">
        <f>IF(AA14&gt;0,AA14/Y14*10,"")</f>
      </c>
      <c r="AC14" s="51">
        <v>319</v>
      </c>
      <c r="AD14" s="8"/>
      <c r="AE14" s="8"/>
      <c r="AF14" s="8"/>
      <c r="AG14" s="186">
        <f t="shared" si="3"/>
      </c>
      <c r="AH14" s="9"/>
      <c r="AI14" s="9"/>
      <c r="AJ14" s="9"/>
      <c r="AK14" s="9"/>
      <c r="AL14" s="55">
        <f>IF(AK14&gt;0,AK14/AH14*10,"")</f>
      </c>
      <c r="AM14" s="9"/>
      <c r="AN14" s="9"/>
      <c r="AO14" s="9"/>
      <c r="AP14" s="9"/>
      <c r="AQ14" s="9">
        <v>176</v>
      </c>
      <c r="AR14" s="9">
        <v>166</v>
      </c>
      <c r="AS14" s="55">
        <f>AR14/AQ14*100</f>
        <v>94.31818181818183</v>
      </c>
      <c r="AT14" s="9">
        <v>1852</v>
      </c>
      <c r="AU14" s="55">
        <f t="shared" si="1"/>
        <v>111.56626506024097</v>
      </c>
      <c r="AV14" s="9"/>
      <c r="AW14" s="9"/>
      <c r="AX14" s="9"/>
      <c r="AY14" s="12">
        <f t="shared" si="2"/>
      </c>
      <c r="AZ14" s="9"/>
      <c r="BA14" s="9"/>
      <c r="BB14" s="9"/>
      <c r="BC14" s="9"/>
      <c r="BD14" s="11"/>
    </row>
    <row r="15" spans="1:56" ht="18" customHeight="1">
      <c r="A15" s="50" t="s">
        <v>7</v>
      </c>
      <c r="B15" s="56"/>
      <c r="C15" s="12"/>
      <c r="D15" s="54"/>
      <c r="E15" s="12"/>
      <c r="F15" s="57"/>
      <c r="G15" s="48"/>
      <c r="H15" s="9"/>
      <c r="I15" s="54"/>
      <c r="J15" s="9"/>
      <c r="K15" s="55">
        <f t="shared" si="0"/>
      </c>
      <c r="L15" s="10"/>
      <c r="M15" s="10"/>
      <c r="N15" s="10"/>
      <c r="O15" s="9"/>
      <c r="P15" s="9"/>
      <c r="Q15" s="9"/>
      <c r="R15" s="9"/>
      <c r="S15" s="9"/>
      <c r="T15" s="9"/>
      <c r="U15" s="9"/>
      <c r="V15" s="9"/>
      <c r="W15" s="55"/>
      <c r="X15" s="9"/>
      <c r="Y15" s="9"/>
      <c r="Z15" s="55"/>
      <c r="AA15" s="9"/>
      <c r="AB15" s="55"/>
      <c r="AC15" s="51"/>
      <c r="AD15" s="8"/>
      <c r="AE15" s="8"/>
      <c r="AF15" s="8"/>
      <c r="AG15" s="186">
        <f t="shared" si="3"/>
      </c>
      <c r="AH15" s="9">
        <v>466</v>
      </c>
      <c r="AI15" s="9">
        <v>466</v>
      </c>
      <c r="AJ15" s="9">
        <f>AI15/AH15*100</f>
        <v>100</v>
      </c>
      <c r="AK15" s="9">
        <v>438</v>
      </c>
      <c r="AL15" s="55">
        <f>IF(AK15&gt;0,AK15/AH15*10,"")</f>
        <v>9.399141630901287</v>
      </c>
      <c r="AM15" s="9">
        <v>466</v>
      </c>
      <c r="AN15" s="9"/>
      <c r="AO15" s="9"/>
      <c r="AP15" s="9"/>
      <c r="AQ15" s="9">
        <v>955</v>
      </c>
      <c r="AR15" s="9">
        <v>150</v>
      </c>
      <c r="AS15" s="55">
        <f>AR15/AQ15*100</f>
        <v>15.706806282722512</v>
      </c>
      <c r="AT15" s="9">
        <v>2025</v>
      </c>
      <c r="AU15" s="55">
        <f t="shared" si="1"/>
        <v>135</v>
      </c>
      <c r="AV15" s="9"/>
      <c r="AW15" s="9"/>
      <c r="AX15" s="9"/>
      <c r="AY15" s="12">
        <f t="shared" si="2"/>
      </c>
      <c r="AZ15" s="9"/>
      <c r="BA15" s="9"/>
      <c r="BB15" s="9"/>
      <c r="BC15" s="9"/>
      <c r="BD15" s="11"/>
    </row>
    <row r="16" spans="1:56" ht="15.75" customHeight="1">
      <c r="A16" s="50" t="s">
        <v>8</v>
      </c>
      <c r="B16" s="56"/>
      <c r="C16" s="12"/>
      <c r="D16" s="54"/>
      <c r="E16" s="12"/>
      <c r="F16" s="57"/>
      <c r="G16" s="48"/>
      <c r="H16" s="9"/>
      <c r="I16" s="54"/>
      <c r="J16" s="9"/>
      <c r="K16" s="55">
        <f t="shared" si="0"/>
      </c>
      <c r="L16" s="10"/>
      <c r="M16" s="10"/>
      <c r="N16" s="10"/>
      <c r="O16" s="9"/>
      <c r="P16" s="9"/>
      <c r="Q16" s="9"/>
      <c r="R16" s="9"/>
      <c r="S16" s="9"/>
      <c r="T16" s="9"/>
      <c r="U16" s="9"/>
      <c r="V16" s="9"/>
      <c r="W16" s="55"/>
      <c r="X16" s="9"/>
      <c r="Y16" s="9"/>
      <c r="Z16" s="55"/>
      <c r="AA16" s="9"/>
      <c r="AB16" s="55"/>
      <c r="AC16" s="51"/>
      <c r="AD16" s="8"/>
      <c r="AE16" s="8"/>
      <c r="AF16" s="8"/>
      <c r="AG16" s="186">
        <f t="shared" si="3"/>
      </c>
      <c r="AH16" s="9"/>
      <c r="AI16" s="9"/>
      <c r="AJ16" s="9"/>
      <c r="AK16" s="9"/>
      <c r="AL16" s="55">
        <f>IF(AK16&gt;0,AK16/AH16*10,"")</f>
      </c>
      <c r="AM16" s="9">
        <v>40</v>
      </c>
      <c r="AN16" s="9"/>
      <c r="AO16" s="9"/>
      <c r="AP16" s="9"/>
      <c r="AQ16" s="9">
        <v>180</v>
      </c>
      <c r="AR16" s="9"/>
      <c r="AS16" s="55"/>
      <c r="AT16" s="9"/>
      <c r="AU16" s="55">
        <f t="shared" si="1"/>
      </c>
      <c r="AV16" s="9">
        <v>5</v>
      </c>
      <c r="AW16" s="9"/>
      <c r="AX16" s="9"/>
      <c r="AY16" s="12">
        <f t="shared" si="2"/>
      </c>
      <c r="AZ16" s="9">
        <v>3</v>
      </c>
      <c r="BA16" s="9"/>
      <c r="BB16" s="9"/>
      <c r="BC16" s="9"/>
      <c r="BD16" s="11"/>
    </row>
    <row r="17" spans="1:56" ht="16.5" customHeight="1">
      <c r="A17" s="50" t="s">
        <v>20</v>
      </c>
      <c r="B17" s="56"/>
      <c r="C17" s="12"/>
      <c r="D17" s="54"/>
      <c r="E17" s="12"/>
      <c r="F17" s="57"/>
      <c r="G17" s="48"/>
      <c r="H17" s="9"/>
      <c r="I17" s="54"/>
      <c r="J17" s="9"/>
      <c r="K17" s="55">
        <f t="shared" si="0"/>
      </c>
      <c r="L17" s="10"/>
      <c r="M17" s="10"/>
      <c r="N17" s="10"/>
      <c r="O17" s="9"/>
      <c r="P17" s="9"/>
      <c r="Q17" s="9"/>
      <c r="R17" s="9"/>
      <c r="S17" s="9"/>
      <c r="T17" s="9"/>
      <c r="U17" s="9"/>
      <c r="V17" s="9"/>
      <c r="W17" s="55"/>
      <c r="X17" s="9"/>
      <c r="Y17" s="9"/>
      <c r="Z17" s="55"/>
      <c r="AA17" s="9"/>
      <c r="AB17" s="55"/>
      <c r="AC17" s="59"/>
      <c r="AD17" s="59"/>
      <c r="AE17" s="8"/>
      <c r="AF17" s="59"/>
      <c r="AG17" s="186">
        <f t="shared" si="3"/>
      </c>
      <c r="AH17" s="9"/>
      <c r="AI17" s="9"/>
      <c r="AJ17" s="9"/>
      <c r="AK17" s="9"/>
      <c r="AL17" s="55">
        <f>IF(AK17&gt;0,AK17/AH17*10,"")</f>
      </c>
      <c r="AM17" s="9"/>
      <c r="AN17" s="9"/>
      <c r="AO17" s="9"/>
      <c r="AP17" s="9"/>
      <c r="AQ17" s="9">
        <v>854</v>
      </c>
      <c r="AR17" s="9">
        <v>160</v>
      </c>
      <c r="AS17" s="55">
        <f>AR17/AQ17*100</f>
        <v>18.735362997658083</v>
      </c>
      <c r="AT17" s="9">
        <v>3362</v>
      </c>
      <c r="AU17" s="55">
        <f t="shared" si="1"/>
        <v>210.125</v>
      </c>
      <c r="AV17" s="9"/>
      <c r="AW17" s="9"/>
      <c r="AX17" s="9"/>
      <c r="AY17" s="12">
        <f t="shared" si="2"/>
      </c>
      <c r="AZ17" s="9"/>
      <c r="BA17" s="9"/>
      <c r="BB17" s="9"/>
      <c r="BC17" s="9"/>
      <c r="BD17" s="11"/>
    </row>
    <row r="18" spans="1:56" ht="18" customHeight="1">
      <c r="A18" s="50" t="s">
        <v>9</v>
      </c>
      <c r="B18" s="56"/>
      <c r="C18" s="12"/>
      <c r="D18" s="54"/>
      <c r="E18" s="12"/>
      <c r="F18" s="57"/>
      <c r="G18" s="48"/>
      <c r="H18" s="9"/>
      <c r="I18" s="54"/>
      <c r="J18" s="9"/>
      <c r="K18" s="55">
        <f t="shared" si="0"/>
      </c>
      <c r="L18" s="10"/>
      <c r="M18" s="10"/>
      <c r="N18" s="10"/>
      <c r="O18" s="9"/>
      <c r="P18" s="9"/>
      <c r="Q18" s="9"/>
      <c r="R18" s="9"/>
      <c r="S18" s="9"/>
      <c r="T18" s="9"/>
      <c r="U18" s="9"/>
      <c r="V18" s="9"/>
      <c r="W18" s="55"/>
      <c r="X18" s="9"/>
      <c r="Y18" s="9"/>
      <c r="Z18" s="55"/>
      <c r="AA18" s="9"/>
      <c r="AB18" s="55"/>
      <c r="AC18" s="51"/>
      <c r="AD18" s="8"/>
      <c r="AE18" s="8"/>
      <c r="AF18" s="8"/>
      <c r="AG18" s="186">
        <f t="shared" si="3"/>
      </c>
      <c r="AH18" s="9">
        <v>100</v>
      </c>
      <c r="AI18" s="9">
        <v>40</v>
      </c>
      <c r="AJ18" s="9">
        <f>AI18/AH18*100</f>
        <v>40</v>
      </c>
      <c r="AK18" s="9">
        <v>42</v>
      </c>
      <c r="AL18" s="55">
        <f>IF(AK18&gt;0,AK18/AH18*10,"")</f>
        <v>4.2</v>
      </c>
      <c r="AM18" s="9">
        <v>100</v>
      </c>
      <c r="AN18" s="9">
        <v>150</v>
      </c>
      <c r="AO18" s="9">
        <v>73.9</v>
      </c>
      <c r="AP18" s="9">
        <f>IF(AO18&gt;0,AO18/AN18*10,"")</f>
        <v>4.926666666666667</v>
      </c>
      <c r="AQ18" s="9">
        <v>711</v>
      </c>
      <c r="AR18" s="9">
        <v>77</v>
      </c>
      <c r="AS18" s="55">
        <f>AR18/AQ18*100</f>
        <v>10.829817158931084</v>
      </c>
      <c r="AT18" s="9">
        <v>1170</v>
      </c>
      <c r="AU18" s="55">
        <f t="shared" si="1"/>
        <v>151.94805194805195</v>
      </c>
      <c r="AV18" s="9">
        <v>3</v>
      </c>
      <c r="AW18" s="9"/>
      <c r="AX18" s="9"/>
      <c r="AY18" s="12">
        <f t="shared" si="2"/>
      </c>
      <c r="AZ18" s="9">
        <v>0.5</v>
      </c>
      <c r="BA18" s="9"/>
      <c r="BB18" s="9"/>
      <c r="BC18" s="9"/>
      <c r="BD18" s="11"/>
    </row>
    <row r="19" spans="1:56" ht="17.25" customHeight="1">
      <c r="A19" s="50" t="s">
        <v>10</v>
      </c>
      <c r="B19" s="56"/>
      <c r="C19" s="12"/>
      <c r="D19" s="54"/>
      <c r="E19" s="12"/>
      <c r="F19" s="57"/>
      <c r="G19" s="48"/>
      <c r="H19" s="9"/>
      <c r="I19" s="54"/>
      <c r="J19" s="9"/>
      <c r="K19" s="55">
        <f t="shared" si="0"/>
      </c>
      <c r="L19" s="10"/>
      <c r="M19" s="10"/>
      <c r="N19" s="10"/>
      <c r="O19" s="9"/>
      <c r="P19" s="9"/>
      <c r="Q19" s="9"/>
      <c r="R19" s="9"/>
      <c r="S19" s="9"/>
      <c r="T19" s="9"/>
      <c r="U19" s="9"/>
      <c r="V19" s="9"/>
      <c r="W19" s="55"/>
      <c r="X19" s="9"/>
      <c r="Y19" s="9"/>
      <c r="Z19" s="55"/>
      <c r="AA19" s="9"/>
      <c r="AB19" s="55"/>
      <c r="AC19" s="51">
        <v>1607</v>
      </c>
      <c r="AD19" s="8"/>
      <c r="AE19" s="8"/>
      <c r="AF19" s="8"/>
      <c r="AG19" s="186">
        <f t="shared" si="3"/>
      </c>
      <c r="AH19" s="9"/>
      <c r="AI19" s="9"/>
      <c r="AJ19" s="9"/>
      <c r="AK19" s="9"/>
      <c r="AL19" s="55"/>
      <c r="AM19" s="9">
        <v>255</v>
      </c>
      <c r="AN19" s="9"/>
      <c r="AO19" s="9"/>
      <c r="AP19" s="9"/>
      <c r="AQ19" s="9">
        <v>700</v>
      </c>
      <c r="AR19" s="9">
        <v>29</v>
      </c>
      <c r="AS19" s="55">
        <f>AR19/AQ19*100</f>
        <v>4.142857142857142</v>
      </c>
      <c r="AT19" s="9">
        <v>419</v>
      </c>
      <c r="AU19" s="55">
        <f t="shared" si="1"/>
        <v>144.48275862068965</v>
      </c>
      <c r="AV19" s="9">
        <v>16</v>
      </c>
      <c r="AW19" s="9"/>
      <c r="AX19" s="9"/>
      <c r="AY19" s="12">
        <f t="shared" si="2"/>
      </c>
      <c r="AZ19" s="9">
        <v>4</v>
      </c>
      <c r="BA19" s="9"/>
      <c r="BB19" s="9"/>
      <c r="BC19" s="9"/>
      <c r="BD19" s="11"/>
    </row>
    <row r="20" spans="1:56" ht="17.25" customHeight="1">
      <c r="A20" s="50" t="s">
        <v>21</v>
      </c>
      <c r="B20" s="56"/>
      <c r="C20" s="12"/>
      <c r="D20" s="54"/>
      <c r="E20" s="12"/>
      <c r="F20" s="57"/>
      <c r="G20" s="48"/>
      <c r="H20" s="9"/>
      <c r="I20" s="54"/>
      <c r="J20" s="9"/>
      <c r="K20" s="55">
        <f t="shared" si="0"/>
      </c>
      <c r="L20" s="10"/>
      <c r="M20" s="10"/>
      <c r="N20" s="10"/>
      <c r="O20" s="9"/>
      <c r="P20" s="9"/>
      <c r="Q20" s="9"/>
      <c r="R20" s="9"/>
      <c r="S20" s="55"/>
      <c r="T20" s="9"/>
      <c r="U20" s="9"/>
      <c r="V20" s="9"/>
      <c r="W20" s="55"/>
      <c r="X20" s="9"/>
      <c r="Y20" s="9"/>
      <c r="Z20" s="55"/>
      <c r="AA20" s="9"/>
      <c r="AB20" s="55"/>
      <c r="AC20" s="51">
        <v>120</v>
      </c>
      <c r="AD20" s="8"/>
      <c r="AE20" s="8"/>
      <c r="AF20" s="8"/>
      <c r="AG20" s="186">
        <f t="shared" si="3"/>
      </c>
      <c r="AH20" s="9"/>
      <c r="AI20" s="9"/>
      <c r="AJ20" s="9"/>
      <c r="AK20" s="9"/>
      <c r="AL20" s="55"/>
      <c r="AM20" s="9"/>
      <c r="AN20" s="9"/>
      <c r="AO20" s="9"/>
      <c r="AP20" s="9"/>
      <c r="AQ20" s="9">
        <v>414</v>
      </c>
      <c r="AR20" s="9"/>
      <c r="AS20" s="55"/>
      <c r="AT20" s="9"/>
      <c r="AU20" s="55">
        <f t="shared" si="1"/>
      </c>
      <c r="AV20" s="9">
        <v>250</v>
      </c>
      <c r="AW20" s="9"/>
      <c r="AX20" s="9"/>
      <c r="AY20" s="12">
        <f t="shared" si="2"/>
      </c>
      <c r="AZ20" s="9">
        <v>33</v>
      </c>
      <c r="BA20" s="9"/>
      <c r="BB20" s="9"/>
      <c r="BC20" s="9"/>
      <c r="BD20" s="11"/>
    </row>
    <row r="21" spans="1:56" ht="17.25" customHeight="1">
      <c r="A21" s="50" t="s">
        <v>22</v>
      </c>
      <c r="B21" s="56"/>
      <c r="C21" s="12"/>
      <c r="D21" s="54"/>
      <c r="E21" s="12"/>
      <c r="F21" s="57"/>
      <c r="G21" s="48"/>
      <c r="H21" s="9"/>
      <c r="I21" s="54"/>
      <c r="J21" s="9"/>
      <c r="K21" s="55">
        <f t="shared" si="0"/>
      </c>
      <c r="L21" s="10"/>
      <c r="M21" s="10"/>
      <c r="N21" s="10"/>
      <c r="O21" s="9"/>
      <c r="P21" s="9"/>
      <c r="Q21" s="9"/>
      <c r="R21" s="9"/>
      <c r="S21" s="9"/>
      <c r="T21" s="9"/>
      <c r="U21" s="9"/>
      <c r="V21" s="9"/>
      <c r="W21" s="55"/>
      <c r="X21" s="10">
        <v>1147</v>
      </c>
      <c r="Y21" s="10">
        <v>1147</v>
      </c>
      <c r="Z21" s="135">
        <f>Y21/X21*100</f>
        <v>100</v>
      </c>
      <c r="AA21" s="10">
        <v>726</v>
      </c>
      <c r="AB21" s="55">
        <f>IF(AA21&gt;0,AA21/X21*10,"")</f>
        <v>6.329555361813426</v>
      </c>
      <c r="AC21" s="51"/>
      <c r="AD21" s="8"/>
      <c r="AE21" s="8"/>
      <c r="AF21" s="8"/>
      <c r="AG21" s="186">
        <f t="shared" si="3"/>
      </c>
      <c r="AH21" s="9"/>
      <c r="AI21" s="9"/>
      <c r="AJ21" s="9"/>
      <c r="AK21" s="9"/>
      <c r="AL21" s="55"/>
      <c r="AM21" s="9"/>
      <c r="AN21" s="9"/>
      <c r="AO21" s="9"/>
      <c r="AP21" s="9"/>
      <c r="AQ21" s="9">
        <v>597</v>
      </c>
      <c r="AR21" s="9"/>
      <c r="AS21" s="55"/>
      <c r="AT21" s="9"/>
      <c r="AU21" s="55">
        <f t="shared" si="1"/>
      </c>
      <c r="AV21" s="9">
        <v>65</v>
      </c>
      <c r="AW21" s="9"/>
      <c r="AX21" s="9"/>
      <c r="AY21" s="12">
        <f t="shared" si="2"/>
      </c>
      <c r="AZ21" s="9">
        <v>55</v>
      </c>
      <c r="BA21" s="9"/>
      <c r="BB21" s="9"/>
      <c r="BC21" s="9"/>
      <c r="BD21" s="58">
        <f>IF(BC21&gt;0,BC21/BA21*10,"")</f>
      </c>
    </row>
    <row r="22" spans="1:56" ht="18" customHeight="1">
      <c r="A22" s="50" t="s">
        <v>11</v>
      </c>
      <c r="B22" s="56"/>
      <c r="C22" s="12"/>
      <c r="D22" s="54"/>
      <c r="E22" s="12"/>
      <c r="F22" s="57"/>
      <c r="G22" s="48"/>
      <c r="H22" s="9"/>
      <c r="I22" s="54"/>
      <c r="J22" s="9"/>
      <c r="K22" s="55">
        <f t="shared" si="0"/>
      </c>
      <c r="L22" s="10"/>
      <c r="M22" s="9"/>
      <c r="N22" s="10"/>
      <c r="O22" s="9"/>
      <c r="P22" s="9"/>
      <c r="Q22" s="9"/>
      <c r="R22" s="9"/>
      <c r="S22" s="9"/>
      <c r="T22" s="9"/>
      <c r="U22" s="9"/>
      <c r="V22" s="9"/>
      <c r="W22" s="55"/>
      <c r="X22" s="10"/>
      <c r="Y22" s="10"/>
      <c r="Z22" s="135"/>
      <c r="AA22" s="10"/>
      <c r="AB22" s="55"/>
      <c r="AC22" s="51"/>
      <c r="AD22" s="8"/>
      <c r="AE22" s="8"/>
      <c r="AF22" s="8"/>
      <c r="AG22" s="186">
        <f t="shared" si="3"/>
      </c>
      <c r="AH22" s="9"/>
      <c r="AI22" s="9"/>
      <c r="AJ22" s="9"/>
      <c r="AK22" s="9"/>
      <c r="AL22" s="55"/>
      <c r="AM22" s="9"/>
      <c r="AN22" s="9"/>
      <c r="AO22" s="9"/>
      <c r="AP22" s="9"/>
      <c r="AQ22" s="9"/>
      <c r="AR22" s="9"/>
      <c r="AS22" s="55"/>
      <c r="AT22" s="9"/>
      <c r="AU22" s="55"/>
      <c r="AV22" s="9"/>
      <c r="AW22" s="9"/>
      <c r="AX22" s="9"/>
      <c r="AY22" s="12">
        <f t="shared" si="2"/>
      </c>
      <c r="AZ22" s="9"/>
      <c r="BA22" s="9"/>
      <c r="BB22" s="9"/>
      <c r="BC22" s="9"/>
      <c r="BD22" s="11"/>
    </row>
    <row r="23" spans="1:56" ht="18" customHeight="1">
      <c r="A23" s="50" t="s">
        <v>12</v>
      </c>
      <c r="B23" s="56"/>
      <c r="C23" s="12"/>
      <c r="D23" s="54"/>
      <c r="E23" s="12"/>
      <c r="F23" s="57"/>
      <c r="G23" s="48"/>
      <c r="H23" s="9"/>
      <c r="I23" s="54"/>
      <c r="J23" s="9"/>
      <c r="K23" s="55">
        <f t="shared" si="0"/>
      </c>
      <c r="L23" s="9"/>
      <c r="M23" s="9"/>
      <c r="N23" s="9"/>
      <c r="O23" s="55"/>
      <c r="P23" s="9"/>
      <c r="Q23" s="9"/>
      <c r="R23" s="9"/>
      <c r="S23" s="9"/>
      <c r="T23" s="9"/>
      <c r="U23" s="9"/>
      <c r="V23" s="9"/>
      <c r="W23" s="55"/>
      <c r="X23" s="10"/>
      <c r="Y23" s="10"/>
      <c r="Z23" s="135"/>
      <c r="AA23" s="10"/>
      <c r="AB23" s="55"/>
      <c r="AC23" s="51"/>
      <c r="AD23" s="8"/>
      <c r="AE23" s="8"/>
      <c r="AF23" s="8"/>
      <c r="AG23" s="186">
        <f t="shared" si="3"/>
      </c>
      <c r="AH23" s="9"/>
      <c r="AI23" s="9"/>
      <c r="AJ23" s="9"/>
      <c r="AK23" s="9"/>
      <c r="AL23" s="55"/>
      <c r="AM23" s="9"/>
      <c r="AN23" s="9"/>
      <c r="AO23" s="9"/>
      <c r="AP23" s="9"/>
      <c r="AQ23" s="9">
        <v>1394</v>
      </c>
      <c r="AR23" s="9"/>
      <c r="AS23" s="55"/>
      <c r="AT23" s="9"/>
      <c r="AU23" s="55">
        <f>IF(AT23&gt;0,AT23/AR23*10,"")</f>
      </c>
      <c r="AV23" s="9">
        <v>8</v>
      </c>
      <c r="AW23" s="9"/>
      <c r="AX23" s="9"/>
      <c r="AY23" s="12">
        <f t="shared" si="2"/>
      </c>
      <c r="AZ23" s="9">
        <v>42</v>
      </c>
      <c r="BA23" s="9"/>
      <c r="BB23" s="9"/>
      <c r="BC23" s="9"/>
      <c r="BD23" s="58">
        <f>IF(BC23&gt;0,BC23/BA23*10,"")</f>
      </c>
    </row>
    <row r="24" spans="1:56" ht="15.75">
      <c r="A24" s="50" t="s">
        <v>23</v>
      </c>
      <c r="B24" s="56"/>
      <c r="C24" s="12"/>
      <c r="D24" s="54"/>
      <c r="E24" s="12"/>
      <c r="F24" s="57"/>
      <c r="G24" s="48"/>
      <c r="H24" s="9"/>
      <c r="I24" s="54"/>
      <c r="J24" s="9"/>
      <c r="K24" s="55">
        <f t="shared" si="0"/>
      </c>
      <c r="L24" s="9"/>
      <c r="M24" s="9"/>
      <c r="N24" s="9"/>
      <c r="O24" s="55"/>
      <c r="P24" s="9"/>
      <c r="Q24" s="9"/>
      <c r="R24" s="9"/>
      <c r="S24" s="9"/>
      <c r="T24" s="9"/>
      <c r="U24" s="9"/>
      <c r="V24" s="9"/>
      <c r="W24" s="55"/>
      <c r="X24" s="10"/>
      <c r="Y24" s="10"/>
      <c r="Z24" s="135"/>
      <c r="AA24" s="10"/>
      <c r="AB24" s="55"/>
      <c r="AC24" s="51">
        <v>150</v>
      </c>
      <c r="AD24" s="8">
        <v>130</v>
      </c>
      <c r="AE24" s="8">
        <f>AD24/AC24*100</f>
        <v>86.66666666666667</v>
      </c>
      <c r="AF24" s="8">
        <v>26</v>
      </c>
      <c r="AG24" s="186">
        <f t="shared" si="3"/>
        <v>2</v>
      </c>
      <c r="AH24" s="9"/>
      <c r="AI24" s="9"/>
      <c r="AJ24" s="9"/>
      <c r="AK24" s="9"/>
      <c r="AL24" s="55"/>
      <c r="AM24" s="9">
        <v>55</v>
      </c>
      <c r="AN24" s="9"/>
      <c r="AO24" s="9"/>
      <c r="AP24" s="9"/>
      <c r="AQ24" s="9"/>
      <c r="AR24" s="9"/>
      <c r="AS24" s="55"/>
      <c r="AT24" s="9"/>
      <c r="AU24" s="55"/>
      <c r="AV24" s="9">
        <v>915</v>
      </c>
      <c r="AW24" s="9"/>
      <c r="AX24" s="9"/>
      <c r="AY24" s="12">
        <f t="shared" si="2"/>
      </c>
      <c r="AZ24" s="9">
        <v>140</v>
      </c>
      <c r="BA24" s="9"/>
      <c r="BB24" s="9"/>
      <c r="BC24" s="9"/>
      <c r="BD24" s="58">
        <f>IF(BC24&gt;0,BC24/BA24*10,"")</f>
      </c>
    </row>
    <row r="25" spans="1:56" ht="18" customHeight="1">
      <c r="A25" s="50" t="s">
        <v>13</v>
      </c>
      <c r="B25" s="56"/>
      <c r="C25" s="12"/>
      <c r="D25" s="54"/>
      <c r="E25" s="12"/>
      <c r="F25" s="57"/>
      <c r="G25" s="48"/>
      <c r="H25" s="9"/>
      <c r="I25" s="54"/>
      <c r="J25" s="9"/>
      <c r="K25" s="55">
        <f t="shared" si="0"/>
      </c>
      <c r="L25" s="9"/>
      <c r="M25" s="9"/>
      <c r="N25" s="9"/>
      <c r="O25" s="55"/>
      <c r="P25" s="9"/>
      <c r="Q25" s="9"/>
      <c r="R25" s="9"/>
      <c r="S25" s="9"/>
      <c r="T25" s="9"/>
      <c r="U25" s="9"/>
      <c r="V25" s="9"/>
      <c r="W25" s="55"/>
      <c r="X25" s="10"/>
      <c r="Y25" s="10"/>
      <c r="Z25" s="135"/>
      <c r="AA25" s="10"/>
      <c r="AB25" s="57"/>
      <c r="AC25" s="51"/>
      <c r="AD25" s="8"/>
      <c r="AE25" s="8"/>
      <c r="AF25" s="8"/>
      <c r="AG25" s="186"/>
      <c r="AH25" s="9"/>
      <c r="AI25" s="9"/>
      <c r="AJ25" s="9"/>
      <c r="AK25" s="9"/>
      <c r="AL25" s="55"/>
      <c r="AM25" s="9">
        <v>340</v>
      </c>
      <c r="AN25" s="9"/>
      <c r="AO25" s="9"/>
      <c r="AP25" s="9"/>
      <c r="AQ25" s="9">
        <v>2314</v>
      </c>
      <c r="AR25" s="9"/>
      <c r="AS25" s="55"/>
      <c r="AT25" s="9"/>
      <c r="AU25" s="55">
        <f>IF(AT25&gt;0,AT25/AR25*10,"")</f>
      </c>
      <c r="AV25" s="9">
        <v>52</v>
      </c>
      <c r="AW25" s="9"/>
      <c r="AX25" s="9"/>
      <c r="AY25" s="55">
        <f t="shared" si="2"/>
      </c>
      <c r="AZ25" s="9">
        <v>5</v>
      </c>
      <c r="BA25" s="9"/>
      <c r="BB25" s="9"/>
      <c r="BC25" s="9"/>
      <c r="BD25" s="11"/>
    </row>
    <row r="26" spans="1:56" ht="18" customHeight="1">
      <c r="A26" s="60" t="s">
        <v>24</v>
      </c>
      <c r="B26" s="61"/>
      <c r="C26" s="61"/>
      <c r="D26" s="62"/>
      <c r="E26" s="61"/>
      <c r="F26" s="63"/>
      <c r="G26" s="64"/>
      <c r="H26" s="64"/>
      <c r="I26" s="65"/>
      <c r="J26" s="64"/>
      <c r="K26" s="66">
        <f t="shared" si="0"/>
      </c>
      <c r="L26" s="64"/>
      <c r="M26" s="64"/>
      <c r="N26" s="64"/>
      <c r="O26" s="66"/>
      <c r="P26" s="64"/>
      <c r="Q26" s="64"/>
      <c r="R26" s="64"/>
      <c r="S26" s="67"/>
      <c r="T26" s="64"/>
      <c r="U26" s="64"/>
      <c r="V26" s="64"/>
      <c r="W26" s="67"/>
      <c r="X26" s="64">
        <f>SUM(X5:X25)</f>
        <v>1926</v>
      </c>
      <c r="Y26" s="64">
        <f>SUM(Y6:Y25)</f>
        <v>1847</v>
      </c>
      <c r="Z26" s="66">
        <f>Y26/X26*100</f>
        <v>95.89823468328142</v>
      </c>
      <c r="AA26" s="64">
        <f>SUM(AA6:AA25)</f>
        <v>1076</v>
      </c>
      <c r="AB26" s="67">
        <f>AA26/Y26*10</f>
        <v>5.825663237682729</v>
      </c>
      <c r="AC26" s="61">
        <f>SUM(AC5:AC25)</f>
        <v>3712</v>
      </c>
      <c r="AD26" s="61">
        <f>SUM(AD5:AD25)</f>
        <v>422</v>
      </c>
      <c r="AE26" s="188">
        <f>AD26/AC26*100</f>
        <v>11.368534482758621</v>
      </c>
      <c r="AF26" s="61">
        <f>SUM(AF5:AF25)</f>
        <v>188</v>
      </c>
      <c r="AG26" s="189">
        <f>IF(AF26&gt;0,AF26/AD26*10,"")</f>
        <v>4.454976303317536</v>
      </c>
      <c r="AH26" s="64">
        <f>SUM(AH5:AH25)</f>
        <v>1271</v>
      </c>
      <c r="AI26" s="64">
        <f>SUM(AI9:AI25)</f>
        <v>1211</v>
      </c>
      <c r="AJ26" s="187">
        <f>AI26/AH26*100</f>
        <v>95.279307631786</v>
      </c>
      <c r="AK26" s="64">
        <f>SUM(AK15:AK25)</f>
        <v>480</v>
      </c>
      <c r="AL26" s="66">
        <f>IF(AK26&gt;0,AK26/AH26*10,"")</f>
        <v>3.776553894571204</v>
      </c>
      <c r="AM26" s="64">
        <f>SUM(AM5:AM25)</f>
        <v>1961</v>
      </c>
      <c r="AN26" s="64"/>
      <c r="AO26" s="64"/>
      <c r="AP26" s="68"/>
      <c r="AQ26" s="68">
        <f>SUM(AQ5:AQ25)</f>
        <v>13030</v>
      </c>
      <c r="AR26" s="68">
        <f>SUM(AR5:AR25)</f>
        <v>915</v>
      </c>
      <c r="AS26" s="66">
        <f>AR26/AQ26*100</f>
        <v>7.022256331542594</v>
      </c>
      <c r="AT26" s="68">
        <f>SUM(AT6:AT25)</f>
        <v>12219</v>
      </c>
      <c r="AU26" s="66">
        <f>IF(AT26&gt;0,AT26/AR26*10,"")</f>
        <v>133.54098360655738</v>
      </c>
      <c r="AV26" s="64">
        <f>SUM(AV5:AV25)</f>
        <v>1849.8</v>
      </c>
      <c r="AW26" s="64">
        <f>SUM(AW5:AW25)</f>
        <v>0</v>
      </c>
      <c r="AX26" s="64">
        <f>SUM(AX5:AX25)</f>
        <v>0</v>
      </c>
      <c r="AY26" s="66" t="e">
        <f>AX26/AW26*10</f>
        <v>#DIV/0!</v>
      </c>
      <c r="AZ26" s="64">
        <f>SUM(AZ5:AZ25)</f>
        <v>1282.7</v>
      </c>
      <c r="BA26" s="64">
        <f>SUM(BA5:BA25)</f>
        <v>84.5</v>
      </c>
      <c r="BB26" s="231">
        <f>BA26/AZ26*100</f>
        <v>6.587666640679815</v>
      </c>
      <c r="BC26" s="64">
        <f>SUM(BC5:BC25)</f>
        <v>2191</v>
      </c>
      <c r="BD26" s="69">
        <f>BC26/BA26*10</f>
        <v>259.2899408284024</v>
      </c>
    </row>
    <row r="27" spans="1:56" ht="15" customHeight="1" thickBot="1">
      <c r="A27" s="70" t="s">
        <v>15</v>
      </c>
      <c r="B27" s="13"/>
      <c r="C27" s="13"/>
      <c r="D27" s="13"/>
      <c r="E27" s="13"/>
      <c r="F27" s="13"/>
      <c r="G27" s="13"/>
      <c r="H27" s="13"/>
      <c r="I27" s="71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71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>
        <v>14084</v>
      </c>
      <c r="AR27" s="13">
        <v>840</v>
      </c>
      <c r="AS27" s="55">
        <f>AR27/AQ27*100</f>
        <v>5.964214711729622</v>
      </c>
      <c r="AT27" s="13">
        <v>6837</v>
      </c>
      <c r="AU27" s="55">
        <f>IF(AT27&gt;0,AT27/AR27*10,"")</f>
        <v>81.39285714285714</v>
      </c>
      <c r="AV27" s="13">
        <v>1400</v>
      </c>
      <c r="AW27" s="13"/>
      <c r="AX27" s="13"/>
      <c r="AY27" s="71"/>
      <c r="AZ27" s="13">
        <v>1195</v>
      </c>
      <c r="BA27" s="13">
        <v>86</v>
      </c>
      <c r="BB27" s="253">
        <f>BA27/AZ27*100</f>
        <v>7.1966527196652725</v>
      </c>
      <c r="BC27" s="13">
        <v>1870</v>
      </c>
      <c r="BD27" s="254">
        <f>BC27/BA27*10</f>
        <v>217.4418604651163</v>
      </c>
    </row>
  </sheetData>
  <sheetProtection/>
  <mergeCells count="17">
    <mergeCell ref="AZ3:BD3"/>
    <mergeCell ref="G1:O1"/>
    <mergeCell ref="AH3:AL3"/>
    <mergeCell ref="AM3:AP3"/>
    <mergeCell ref="BC2:BD2"/>
    <mergeCell ref="AQ3:AU3"/>
    <mergeCell ref="AV3:AY3"/>
    <mergeCell ref="P3:S3"/>
    <mergeCell ref="T3:W3"/>
    <mergeCell ref="X3:AB3"/>
    <mergeCell ref="X1:AL1"/>
    <mergeCell ref="AC3:AG3"/>
    <mergeCell ref="A3:A4"/>
    <mergeCell ref="B3:F3"/>
    <mergeCell ref="G3:K3"/>
    <mergeCell ref="L3:O3"/>
    <mergeCell ref="AJ2:AL2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zoomScalePageLayoutView="0" workbookViewId="0" topLeftCell="A1">
      <selection activeCell="C26" sqref="C26"/>
    </sheetView>
  </sheetViews>
  <sheetFormatPr defaultColWidth="9.00390625" defaultRowHeight="12.75"/>
  <cols>
    <col min="1" max="1" width="21.875" style="0" customWidth="1"/>
    <col min="2" max="2" width="9.375" style="0" bestFit="1" customWidth="1"/>
    <col min="3" max="3" width="7.875" style="0" customWidth="1"/>
    <col min="4" max="4" width="7.625" style="0" customWidth="1"/>
    <col min="5" max="5" width="10.25390625" style="0" customWidth="1"/>
    <col min="6" max="6" width="7.75390625" style="0" customWidth="1"/>
    <col min="7" max="7" width="6.625" style="0" customWidth="1"/>
    <col min="8" max="8" width="8.625" style="0" customWidth="1"/>
    <col min="9" max="9" width="7.875" style="0" customWidth="1"/>
    <col min="10" max="10" width="7.25390625" style="0" customWidth="1"/>
    <col min="11" max="11" width="6.875" style="0" customWidth="1"/>
    <col min="12" max="12" width="7.375" style="0" customWidth="1"/>
    <col min="13" max="13" width="6.875" style="0" customWidth="1"/>
    <col min="14" max="14" width="7.375" style="0" customWidth="1"/>
    <col min="15" max="15" width="7.25390625" style="0" customWidth="1"/>
    <col min="16" max="16" width="7.375" style="0" customWidth="1"/>
  </cols>
  <sheetData>
    <row r="1" spans="1:16" ht="15.75">
      <c r="A1" s="380" t="s">
        <v>106</v>
      </c>
      <c r="B1" s="380"/>
      <c r="C1" s="380"/>
      <c r="D1" s="380"/>
      <c r="E1" s="380"/>
      <c r="F1" s="380"/>
      <c r="G1" s="380"/>
      <c r="H1" s="380"/>
      <c r="I1" s="380"/>
      <c r="J1" s="380"/>
      <c r="K1" s="190"/>
      <c r="L1" s="190"/>
      <c r="M1" s="190"/>
      <c r="N1" s="381">
        <v>42239</v>
      </c>
      <c r="O1" s="409"/>
      <c r="P1" s="409"/>
    </row>
    <row r="2" spans="1:16" ht="16.5" thickBot="1">
      <c r="A2" s="191"/>
      <c r="B2" s="191"/>
      <c r="C2" s="191"/>
      <c r="D2" s="191"/>
      <c r="E2" s="192"/>
      <c r="F2" s="191"/>
      <c r="G2" s="191"/>
      <c r="H2" s="191"/>
      <c r="I2" s="191"/>
      <c r="J2" s="191"/>
      <c r="K2" s="191"/>
      <c r="L2" s="191"/>
      <c r="M2" s="191"/>
      <c r="N2" s="193"/>
      <c r="O2" s="193"/>
      <c r="P2" s="193"/>
    </row>
    <row r="3" spans="1:16" ht="15.75">
      <c r="A3" s="410" t="s">
        <v>17</v>
      </c>
      <c r="B3" s="412" t="s">
        <v>107</v>
      </c>
      <c r="C3" s="413"/>
      <c r="D3" s="414"/>
      <c r="E3" s="415" t="s">
        <v>25</v>
      </c>
      <c r="F3" s="416"/>
      <c r="G3" s="417"/>
      <c r="H3" s="418" t="s">
        <v>26</v>
      </c>
      <c r="I3" s="419"/>
      <c r="J3" s="420"/>
      <c r="K3" s="421" t="s">
        <v>108</v>
      </c>
      <c r="L3" s="422"/>
      <c r="M3" s="423"/>
      <c r="N3" s="418" t="s">
        <v>27</v>
      </c>
      <c r="O3" s="419"/>
      <c r="P3" s="420"/>
    </row>
    <row r="4" spans="1:16" ht="73.5" customHeight="1" thickBot="1">
      <c r="A4" s="411"/>
      <c r="B4" s="194" t="s">
        <v>109</v>
      </c>
      <c r="C4" s="195" t="s">
        <v>110</v>
      </c>
      <c r="D4" s="196" t="s">
        <v>14</v>
      </c>
      <c r="E4" s="197" t="s">
        <v>109</v>
      </c>
      <c r="F4" s="195" t="s">
        <v>110</v>
      </c>
      <c r="G4" s="198" t="s">
        <v>14</v>
      </c>
      <c r="H4" s="194" t="s">
        <v>109</v>
      </c>
      <c r="I4" s="195" t="s">
        <v>110</v>
      </c>
      <c r="J4" s="196" t="s">
        <v>14</v>
      </c>
      <c r="K4" s="194" t="s">
        <v>109</v>
      </c>
      <c r="L4" s="195" t="s">
        <v>110</v>
      </c>
      <c r="M4" s="196" t="s">
        <v>14</v>
      </c>
      <c r="N4" s="194" t="s">
        <v>109</v>
      </c>
      <c r="O4" s="195" t="s">
        <v>110</v>
      </c>
      <c r="P4" s="196" t="s">
        <v>14</v>
      </c>
    </row>
    <row r="5" spans="1:16" ht="18" customHeight="1">
      <c r="A5" s="199" t="s">
        <v>0</v>
      </c>
      <c r="B5" s="201"/>
      <c r="C5" s="211"/>
      <c r="D5" s="212"/>
      <c r="E5" s="213"/>
      <c r="F5" s="214"/>
      <c r="G5" s="215"/>
      <c r="H5" s="216"/>
      <c r="I5" s="217"/>
      <c r="J5" s="218"/>
      <c r="K5" s="205"/>
      <c r="L5" s="219"/>
      <c r="M5" s="220"/>
      <c r="N5" s="221"/>
      <c r="O5" s="222"/>
      <c r="P5" s="223"/>
    </row>
    <row r="6" spans="1:16" ht="16.5" customHeight="1">
      <c r="A6" s="200" t="s">
        <v>100</v>
      </c>
      <c r="B6" s="232">
        <f aca="true" t="shared" si="0" ref="B6:B25">E6+H6+K6</f>
        <v>3940</v>
      </c>
      <c r="C6" s="232">
        <f>SUM(F6+I6+L6)</f>
        <v>216</v>
      </c>
      <c r="D6" s="233">
        <f>C6/B6*100</f>
        <v>5.4822335025380715</v>
      </c>
      <c r="E6" s="202">
        <v>3720</v>
      </c>
      <c r="F6" s="234">
        <v>179</v>
      </c>
      <c r="G6" s="239">
        <f>F6/E6*100</f>
        <v>4.811827956989247</v>
      </c>
      <c r="H6" s="203">
        <v>220</v>
      </c>
      <c r="I6" s="204">
        <v>37</v>
      </c>
      <c r="J6" s="239">
        <f>I6/H6*100</f>
        <v>16.818181818181817</v>
      </c>
      <c r="K6" s="205"/>
      <c r="L6" s="237"/>
      <c r="M6" s="235"/>
      <c r="N6" s="206"/>
      <c r="O6" s="204"/>
      <c r="P6" s="236"/>
    </row>
    <row r="7" spans="1:16" ht="17.25" customHeight="1">
      <c r="A7" s="200" t="s">
        <v>101</v>
      </c>
      <c r="B7" s="232">
        <f t="shared" si="0"/>
        <v>10453</v>
      </c>
      <c r="C7" s="232">
        <f>SUM(F7+I7+L7)</f>
        <v>1448</v>
      </c>
      <c r="D7" s="233">
        <f>C7/B7*100</f>
        <v>13.852482540897352</v>
      </c>
      <c r="E7" s="203">
        <v>8803</v>
      </c>
      <c r="F7" s="238">
        <v>470</v>
      </c>
      <c r="G7" s="239">
        <f>F7/E7*100</f>
        <v>5.339088946949904</v>
      </c>
      <c r="H7" s="203">
        <v>1650</v>
      </c>
      <c r="I7" s="204">
        <v>978</v>
      </c>
      <c r="J7" s="239">
        <f>I7/H7*100</f>
        <v>59.27272727272728</v>
      </c>
      <c r="K7" s="205"/>
      <c r="L7" s="237"/>
      <c r="M7" s="240"/>
      <c r="N7" s="207">
        <v>231</v>
      </c>
      <c r="O7" s="208">
        <v>231</v>
      </c>
      <c r="P7" s="239">
        <f>O7/N7*100</f>
        <v>100</v>
      </c>
    </row>
    <row r="8" spans="1:16" ht="17.25" customHeight="1">
      <c r="A8" s="200" t="s">
        <v>1</v>
      </c>
      <c r="B8" s="232">
        <f t="shared" si="0"/>
        <v>2865</v>
      </c>
      <c r="C8" s="232">
        <f>SUM(F8+I8+L8)</f>
        <v>310</v>
      </c>
      <c r="D8" s="233">
        <f>C8/B8*100</f>
        <v>10.820244328097731</v>
      </c>
      <c r="E8" s="203">
        <v>2325</v>
      </c>
      <c r="F8" s="238">
        <v>250</v>
      </c>
      <c r="G8" s="239">
        <f>F8/E8*100</f>
        <v>10.75268817204301</v>
      </c>
      <c r="H8" s="203">
        <v>490</v>
      </c>
      <c r="I8" s="204">
        <v>60</v>
      </c>
      <c r="J8" s="239">
        <f>I8/H8*100</f>
        <v>12.244897959183673</v>
      </c>
      <c r="K8" s="241">
        <v>50</v>
      </c>
      <c r="L8" s="237"/>
      <c r="M8" s="235"/>
      <c r="N8" s="207">
        <v>200</v>
      </c>
      <c r="O8" s="208"/>
      <c r="P8" s="239"/>
    </row>
    <row r="9" spans="1:16" ht="18.75" customHeight="1">
      <c r="A9" s="200" t="s">
        <v>2</v>
      </c>
      <c r="B9" s="232">
        <f t="shared" si="0"/>
        <v>12500</v>
      </c>
      <c r="C9" s="232">
        <f aca="true" t="shared" si="1" ref="C9:C25">SUM(F9+I9+L9)</f>
        <v>860</v>
      </c>
      <c r="D9" s="233">
        <f aca="true" t="shared" si="2" ref="D9:D26">C9/B9*100</f>
        <v>6.88</v>
      </c>
      <c r="E9" s="203">
        <v>11070</v>
      </c>
      <c r="F9" s="238"/>
      <c r="G9" s="239">
        <f aca="true" t="shared" si="3" ref="G9:G14">F9/E9*100</f>
        <v>0</v>
      </c>
      <c r="H9" s="203">
        <v>1430</v>
      </c>
      <c r="I9" s="204">
        <v>860</v>
      </c>
      <c r="J9" s="239">
        <f>I9/H9*100</f>
        <v>60.13986013986013</v>
      </c>
      <c r="K9" s="241"/>
      <c r="L9" s="237"/>
      <c r="M9" s="240"/>
      <c r="N9" s="207">
        <v>2000</v>
      </c>
      <c r="O9" s="208">
        <v>427</v>
      </c>
      <c r="P9" s="239">
        <f>O9/N9*100</f>
        <v>21.349999999999998</v>
      </c>
    </row>
    <row r="10" spans="1:16" ht="16.5" customHeight="1">
      <c r="A10" s="200" t="s">
        <v>111</v>
      </c>
      <c r="B10" s="232">
        <f t="shared" si="0"/>
        <v>13994</v>
      </c>
      <c r="C10" s="232">
        <f t="shared" si="1"/>
        <v>750</v>
      </c>
      <c r="D10" s="233">
        <f t="shared" si="2"/>
        <v>5.359439759897098</v>
      </c>
      <c r="E10" s="203">
        <v>12644</v>
      </c>
      <c r="F10" s="238"/>
      <c r="G10" s="239">
        <f t="shared" si="3"/>
        <v>0</v>
      </c>
      <c r="H10" s="203">
        <v>1350</v>
      </c>
      <c r="I10" s="204">
        <v>750</v>
      </c>
      <c r="J10" s="239">
        <f>I10/H10*100</f>
        <v>55.55555555555556</v>
      </c>
      <c r="K10" s="241"/>
      <c r="L10" s="237"/>
      <c r="M10" s="240"/>
      <c r="N10" s="207"/>
      <c r="O10" s="208"/>
      <c r="P10" s="236"/>
    </row>
    <row r="11" spans="1:16" ht="16.5" customHeight="1">
      <c r="A11" s="200" t="s">
        <v>3</v>
      </c>
      <c r="B11" s="232">
        <f t="shared" si="0"/>
        <v>20138</v>
      </c>
      <c r="C11" s="232">
        <f t="shared" si="1"/>
        <v>1350</v>
      </c>
      <c r="D11" s="233">
        <f t="shared" si="2"/>
        <v>6.703744165259708</v>
      </c>
      <c r="E11" s="203">
        <v>18872</v>
      </c>
      <c r="F11" s="238">
        <v>1350</v>
      </c>
      <c r="G11" s="239">
        <f t="shared" si="3"/>
        <v>7.153454853751589</v>
      </c>
      <c r="H11" s="203">
        <v>1266</v>
      </c>
      <c r="I11" s="204"/>
      <c r="J11" s="239"/>
      <c r="K11" s="241"/>
      <c r="L11" s="237"/>
      <c r="M11" s="240"/>
      <c r="N11" s="207"/>
      <c r="O11" s="208"/>
      <c r="P11" s="236"/>
    </row>
    <row r="12" spans="1:16" ht="18" customHeight="1">
      <c r="A12" s="200" t="s">
        <v>4</v>
      </c>
      <c r="B12" s="232">
        <f t="shared" si="0"/>
        <v>37599</v>
      </c>
      <c r="C12" s="232">
        <f t="shared" si="1"/>
        <v>2395</v>
      </c>
      <c r="D12" s="233">
        <f t="shared" si="2"/>
        <v>6.369850261975052</v>
      </c>
      <c r="E12" s="203">
        <v>28323</v>
      </c>
      <c r="F12" s="238">
        <v>956</v>
      </c>
      <c r="G12" s="239">
        <f t="shared" si="3"/>
        <v>3.375348656568866</v>
      </c>
      <c r="H12" s="203">
        <v>9276</v>
      </c>
      <c r="I12" s="204">
        <v>1439</v>
      </c>
      <c r="J12" s="239">
        <f>I12/H12*100</f>
        <v>15.513152220784821</v>
      </c>
      <c r="K12" s="241"/>
      <c r="L12" s="237"/>
      <c r="M12" s="240"/>
      <c r="N12" s="207">
        <v>201</v>
      </c>
      <c r="O12" s="208"/>
      <c r="P12" s="236"/>
    </row>
    <row r="13" spans="1:16" ht="16.5" customHeight="1">
      <c r="A13" s="200" t="s">
        <v>5</v>
      </c>
      <c r="B13" s="232">
        <f t="shared" si="0"/>
        <v>14460</v>
      </c>
      <c r="C13" s="232"/>
      <c r="D13" s="233"/>
      <c r="E13" s="203">
        <v>13460</v>
      </c>
      <c r="F13" s="238"/>
      <c r="G13" s="239"/>
      <c r="H13" s="203">
        <v>1000</v>
      </c>
      <c r="I13" s="204"/>
      <c r="J13" s="239"/>
      <c r="K13" s="241"/>
      <c r="L13" s="237"/>
      <c r="M13" s="240"/>
      <c r="N13" s="207">
        <v>820</v>
      </c>
      <c r="O13" s="208"/>
      <c r="P13" s="236"/>
    </row>
    <row r="14" spans="1:16" ht="17.25" customHeight="1">
      <c r="A14" s="200" t="s">
        <v>6</v>
      </c>
      <c r="B14" s="232">
        <f t="shared" si="0"/>
        <v>13201</v>
      </c>
      <c r="C14" s="232">
        <f t="shared" si="1"/>
        <v>1077</v>
      </c>
      <c r="D14" s="233">
        <f t="shared" si="2"/>
        <v>8.158472842966443</v>
      </c>
      <c r="E14" s="203">
        <v>12236</v>
      </c>
      <c r="F14" s="238">
        <v>112</v>
      </c>
      <c r="G14" s="239">
        <f t="shared" si="3"/>
        <v>0.9153318077803204</v>
      </c>
      <c r="H14" s="203">
        <v>965</v>
      </c>
      <c r="I14" s="204">
        <v>965</v>
      </c>
      <c r="J14" s="239">
        <f>I14/H14*100</f>
        <v>100</v>
      </c>
      <c r="K14" s="241"/>
      <c r="L14" s="237"/>
      <c r="M14" s="240"/>
      <c r="N14" s="207"/>
      <c r="O14" s="208"/>
      <c r="P14" s="236"/>
    </row>
    <row r="15" spans="1:16" ht="17.25" customHeight="1">
      <c r="A15" s="200" t="s">
        <v>7</v>
      </c>
      <c r="B15" s="232">
        <f t="shared" si="0"/>
        <v>10651</v>
      </c>
      <c r="C15" s="232">
        <f t="shared" si="1"/>
        <v>349</v>
      </c>
      <c r="D15" s="233">
        <f t="shared" si="2"/>
        <v>3.2766876349638534</v>
      </c>
      <c r="E15" s="203">
        <v>10302</v>
      </c>
      <c r="F15" s="238"/>
      <c r="G15" s="239"/>
      <c r="H15" s="203">
        <v>349</v>
      </c>
      <c r="I15" s="204">
        <v>349</v>
      </c>
      <c r="J15" s="239">
        <f>I15/H15*100</f>
        <v>100</v>
      </c>
      <c r="K15" s="241"/>
      <c r="L15" s="237"/>
      <c r="M15" s="240"/>
      <c r="N15" s="207">
        <v>624</v>
      </c>
      <c r="O15" s="208"/>
      <c r="P15" s="236"/>
    </row>
    <row r="16" spans="1:16" ht="17.25" customHeight="1">
      <c r="A16" s="200" t="s">
        <v>8</v>
      </c>
      <c r="B16" s="232">
        <f t="shared" si="0"/>
        <v>6015</v>
      </c>
      <c r="C16" s="232">
        <f t="shared" si="1"/>
        <v>600</v>
      </c>
      <c r="D16" s="233">
        <f t="shared" si="2"/>
        <v>9.975062344139651</v>
      </c>
      <c r="E16" s="203">
        <v>5615</v>
      </c>
      <c r="F16" s="238">
        <v>200</v>
      </c>
      <c r="G16" s="239">
        <f>F16/E16*100</f>
        <v>3.561887800534283</v>
      </c>
      <c r="H16" s="203">
        <v>400</v>
      </c>
      <c r="I16" s="204">
        <v>400</v>
      </c>
      <c r="J16" s="239">
        <f>I16/H16*100</f>
        <v>100</v>
      </c>
      <c r="K16" s="241"/>
      <c r="L16" s="237"/>
      <c r="M16" s="235"/>
      <c r="N16" s="207">
        <v>1280</v>
      </c>
      <c r="O16" s="208">
        <v>50</v>
      </c>
      <c r="P16" s="239">
        <f>O16/N16*100</f>
        <v>3.90625</v>
      </c>
    </row>
    <row r="17" spans="1:16" ht="17.25" customHeight="1">
      <c r="A17" s="200" t="s">
        <v>102</v>
      </c>
      <c r="B17" s="232">
        <f t="shared" si="0"/>
        <v>11660</v>
      </c>
      <c r="C17" s="232">
        <f t="shared" si="1"/>
        <v>1040</v>
      </c>
      <c r="D17" s="233">
        <f t="shared" si="2"/>
        <v>8.919382504288166</v>
      </c>
      <c r="E17" s="203">
        <v>10462</v>
      </c>
      <c r="F17" s="238">
        <v>720</v>
      </c>
      <c r="G17" s="239">
        <f>F17/E17*100</f>
        <v>6.88204932135347</v>
      </c>
      <c r="H17" s="203">
        <v>1198</v>
      </c>
      <c r="I17" s="204">
        <v>320</v>
      </c>
      <c r="J17" s="239">
        <f>I17/H17*100</f>
        <v>26.71118530884808</v>
      </c>
      <c r="K17" s="241"/>
      <c r="L17" s="237"/>
      <c r="M17" s="235"/>
      <c r="N17" s="207">
        <v>1300</v>
      </c>
      <c r="O17" s="208"/>
      <c r="P17" s="239"/>
    </row>
    <row r="18" spans="1:16" ht="16.5" customHeight="1">
      <c r="A18" s="200" t="s">
        <v>9</v>
      </c>
      <c r="B18" s="232">
        <f t="shared" si="0"/>
        <v>6500</v>
      </c>
      <c r="C18" s="232">
        <f t="shared" si="1"/>
        <v>120</v>
      </c>
      <c r="D18" s="233">
        <f t="shared" si="2"/>
        <v>1.8461538461538463</v>
      </c>
      <c r="E18" s="203">
        <v>6250</v>
      </c>
      <c r="F18" s="238">
        <v>90</v>
      </c>
      <c r="G18" s="239">
        <f>F18/E18*100</f>
        <v>1.44</v>
      </c>
      <c r="H18" s="203">
        <v>220</v>
      </c>
      <c r="I18" s="204"/>
      <c r="J18" s="239"/>
      <c r="K18" s="241">
        <v>30</v>
      </c>
      <c r="L18" s="255">
        <v>30</v>
      </c>
      <c r="M18" s="239">
        <f>L18/K18*100</f>
        <v>100</v>
      </c>
      <c r="N18" s="207"/>
      <c r="O18" s="208"/>
      <c r="P18" s="239"/>
    </row>
    <row r="19" spans="1:16" ht="18.75" customHeight="1">
      <c r="A19" s="200" t="s">
        <v>10</v>
      </c>
      <c r="B19" s="232">
        <f t="shared" si="0"/>
        <v>7430</v>
      </c>
      <c r="C19" s="232">
        <f t="shared" si="1"/>
        <v>1182</v>
      </c>
      <c r="D19" s="233">
        <f t="shared" si="2"/>
        <v>15.908479138627188</v>
      </c>
      <c r="E19" s="203">
        <v>5010</v>
      </c>
      <c r="F19" s="238">
        <v>390</v>
      </c>
      <c r="G19" s="239">
        <f>F19/E19*100</f>
        <v>7.784431137724551</v>
      </c>
      <c r="H19" s="203">
        <v>2420</v>
      </c>
      <c r="I19" s="204">
        <v>792</v>
      </c>
      <c r="J19" s="239">
        <f>I19/H19*100</f>
        <v>32.72727272727273</v>
      </c>
      <c r="K19" s="241"/>
      <c r="L19" s="237"/>
      <c r="M19" s="239"/>
      <c r="N19" s="207">
        <v>800</v>
      </c>
      <c r="O19" s="208">
        <v>312</v>
      </c>
      <c r="P19" s="239">
        <f>O19/N19*100</f>
        <v>39</v>
      </c>
    </row>
    <row r="20" spans="1:16" ht="16.5" customHeight="1">
      <c r="A20" s="200" t="s">
        <v>103</v>
      </c>
      <c r="B20" s="232">
        <f t="shared" si="0"/>
        <v>16113</v>
      </c>
      <c r="C20" s="232">
        <f t="shared" si="1"/>
        <v>460</v>
      </c>
      <c r="D20" s="233">
        <f t="shared" si="2"/>
        <v>2.8548377086824304</v>
      </c>
      <c r="E20" s="203">
        <v>15013</v>
      </c>
      <c r="F20" s="238"/>
      <c r="G20" s="239"/>
      <c r="H20" s="203">
        <v>1100</v>
      </c>
      <c r="I20" s="204">
        <v>460</v>
      </c>
      <c r="J20" s="239">
        <f>I20/H20*100</f>
        <v>41.81818181818181</v>
      </c>
      <c r="K20" s="241"/>
      <c r="L20" s="237"/>
      <c r="M20" s="239"/>
      <c r="N20" s="207"/>
      <c r="O20" s="208"/>
      <c r="P20" s="239"/>
    </row>
    <row r="21" spans="1:16" ht="18" customHeight="1">
      <c r="A21" s="200" t="s">
        <v>104</v>
      </c>
      <c r="B21" s="232">
        <f t="shared" si="0"/>
        <v>13880</v>
      </c>
      <c r="C21" s="232">
        <f t="shared" si="1"/>
        <v>1289</v>
      </c>
      <c r="D21" s="233">
        <f t="shared" si="2"/>
        <v>9.286743515850144</v>
      </c>
      <c r="E21" s="203">
        <v>13880</v>
      </c>
      <c r="F21" s="238">
        <v>1289</v>
      </c>
      <c r="G21" s="239">
        <f>F21/E21*100</f>
        <v>9.286743515850144</v>
      </c>
      <c r="H21" s="203"/>
      <c r="I21" s="204"/>
      <c r="J21" s="239"/>
      <c r="K21" s="241"/>
      <c r="L21" s="237"/>
      <c r="M21" s="239"/>
      <c r="N21" s="207"/>
      <c r="O21" s="208"/>
      <c r="P21" s="239"/>
    </row>
    <row r="22" spans="1:16" ht="20.25" customHeight="1">
      <c r="A22" s="200" t="s">
        <v>11</v>
      </c>
      <c r="B22" s="232">
        <f t="shared" si="0"/>
        <v>9000</v>
      </c>
      <c r="C22" s="232">
        <f t="shared" si="1"/>
        <v>755</v>
      </c>
      <c r="D22" s="233">
        <f t="shared" si="2"/>
        <v>8.38888888888889</v>
      </c>
      <c r="E22" s="203">
        <v>8100</v>
      </c>
      <c r="F22" s="238"/>
      <c r="G22" s="239"/>
      <c r="H22" s="203">
        <v>900</v>
      </c>
      <c r="I22" s="204">
        <v>755</v>
      </c>
      <c r="J22" s="239">
        <f>I22/H22*100</f>
        <v>83.88888888888889</v>
      </c>
      <c r="K22" s="241"/>
      <c r="L22" s="237"/>
      <c r="M22" s="239"/>
      <c r="N22" s="72"/>
      <c r="O22" s="204"/>
      <c r="P22" s="239"/>
    </row>
    <row r="23" spans="1:16" ht="19.5" customHeight="1">
      <c r="A23" s="200" t="s">
        <v>12</v>
      </c>
      <c r="B23" s="232">
        <f t="shared" si="0"/>
        <v>16000</v>
      </c>
      <c r="C23" s="232">
        <f t="shared" si="1"/>
        <v>668</v>
      </c>
      <c r="D23" s="233">
        <f t="shared" si="2"/>
        <v>4.175</v>
      </c>
      <c r="E23" s="203">
        <v>15250</v>
      </c>
      <c r="F23" s="238">
        <v>285</v>
      </c>
      <c r="G23" s="239">
        <f>F23/E23*100</f>
        <v>1.8688524590163933</v>
      </c>
      <c r="H23" s="203">
        <v>750</v>
      </c>
      <c r="I23" s="204">
        <v>383</v>
      </c>
      <c r="J23" s="239">
        <f>I23/H23*100</f>
        <v>51.06666666666667</v>
      </c>
      <c r="K23" s="241"/>
      <c r="L23" s="237"/>
      <c r="M23" s="239"/>
      <c r="N23" s="72"/>
      <c r="O23" s="204"/>
      <c r="P23" s="239"/>
    </row>
    <row r="24" spans="1:16" ht="18" customHeight="1">
      <c r="A24" s="200" t="s">
        <v>105</v>
      </c>
      <c r="B24" s="232">
        <f t="shared" si="0"/>
        <v>16446</v>
      </c>
      <c r="C24" s="232">
        <f t="shared" si="1"/>
        <v>779</v>
      </c>
      <c r="D24" s="233">
        <f t="shared" si="2"/>
        <v>4.7367140946126725</v>
      </c>
      <c r="E24" s="203">
        <v>16046</v>
      </c>
      <c r="F24" s="238">
        <v>779</v>
      </c>
      <c r="G24" s="239">
        <f>F24/E24*100</f>
        <v>4.854792471644023</v>
      </c>
      <c r="H24" s="203">
        <v>400</v>
      </c>
      <c r="I24" s="204"/>
      <c r="J24" s="239"/>
      <c r="K24" s="241"/>
      <c r="L24" s="237"/>
      <c r="M24" s="239"/>
      <c r="N24" s="72"/>
      <c r="O24" s="204"/>
      <c r="P24" s="239"/>
    </row>
    <row r="25" spans="1:16" ht="17.25" customHeight="1" thickBot="1">
      <c r="A25" s="200" t="s">
        <v>13</v>
      </c>
      <c r="B25" s="232">
        <f t="shared" si="0"/>
        <v>24965</v>
      </c>
      <c r="C25" s="232">
        <f t="shared" si="1"/>
        <v>370</v>
      </c>
      <c r="D25" s="233">
        <f t="shared" si="2"/>
        <v>1.4820749048668136</v>
      </c>
      <c r="E25" s="203">
        <v>23045</v>
      </c>
      <c r="F25" s="238"/>
      <c r="G25" s="239"/>
      <c r="H25" s="203">
        <v>1520</v>
      </c>
      <c r="I25" s="204">
        <v>370</v>
      </c>
      <c r="J25" s="239">
        <f>I25/H25*100</f>
        <v>24.342105263157894</v>
      </c>
      <c r="K25" s="241">
        <v>400</v>
      </c>
      <c r="L25" s="237"/>
      <c r="M25" s="239"/>
      <c r="N25" s="72">
        <v>300</v>
      </c>
      <c r="O25" s="204"/>
      <c r="P25" s="239"/>
    </row>
    <row r="26" spans="1:16" ht="21" customHeight="1" thickBot="1">
      <c r="A26" s="209" t="s">
        <v>99</v>
      </c>
      <c r="B26" s="224">
        <f>SUM(E26,H26,K26)</f>
        <v>267810</v>
      </c>
      <c r="C26" s="225">
        <f>SUM(C6:C25)</f>
        <v>16018</v>
      </c>
      <c r="D26" s="256">
        <f t="shared" si="2"/>
        <v>5.98110600799074</v>
      </c>
      <c r="E26" s="226">
        <f>SUM(E5:E25)</f>
        <v>240426</v>
      </c>
      <c r="F26" s="227">
        <f>SUM(F6:F25)</f>
        <v>7070</v>
      </c>
      <c r="G26" s="242">
        <f>F26/E26*100</f>
        <v>2.9406137439378437</v>
      </c>
      <c r="H26" s="228">
        <f>SUM(H5:H25)</f>
        <v>26904</v>
      </c>
      <c r="I26" s="227">
        <f>SUM(I6:I25)</f>
        <v>8918</v>
      </c>
      <c r="J26" s="242">
        <f>I26/H26*100</f>
        <v>33.14748736247398</v>
      </c>
      <c r="K26" s="226">
        <f>SUM(K5:K25)</f>
        <v>480</v>
      </c>
      <c r="L26" s="227">
        <f>SUM(L5:L25)</f>
        <v>30</v>
      </c>
      <c r="M26" s="242">
        <f>L26/K26*100</f>
        <v>6.25</v>
      </c>
      <c r="N26" s="229">
        <f>SUM(N5:N25)</f>
        <v>7756</v>
      </c>
      <c r="O26" s="227">
        <f>SUM(O6:O25)</f>
        <v>1020</v>
      </c>
      <c r="P26" s="242">
        <f>O26/N26*100</f>
        <v>13.151108818978855</v>
      </c>
    </row>
    <row r="27" spans="1:16" ht="20.25" customHeight="1" thickBot="1">
      <c r="A27" s="210" t="s">
        <v>15</v>
      </c>
      <c r="B27" s="243">
        <v>272168</v>
      </c>
      <c r="C27" s="244">
        <v>23497</v>
      </c>
      <c r="D27" s="230">
        <v>8.633270626965697</v>
      </c>
      <c r="E27" s="245">
        <v>239774</v>
      </c>
      <c r="F27" s="246">
        <v>13596</v>
      </c>
      <c r="G27" s="239">
        <v>5.670339569761525</v>
      </c>
      <c r="H27" s="245">
        <v>32226</v>
      </c>
      <c r="I27" s="246">
        <v>9901</v>
      </c>
      <c r="J27" s="247">
        <v>30.723639297461673</v>
      </c>
      <c r="K27" s="248">
        <v>168</v>
      </c>
      <c r="L27" s="249">
        <v>280</v>
      </c>
      <c r="M27" s="247">
        <v>166.66666666666669</v>
      </c>
      <c r="N27" s="245">
        <v>9624</v>
      </c>
      <c r="O27" s="246">
        <v>3683</v>
      </c>
      <c r="P27" s="247">
        <v>38.2689110556941</v>
      </c>
    </row>
  </sheetData>
  <sheetProtection/>
  <mergeCells count="8">
    <mergeCell ref="A1:J1"/>
    <mergeCell ref="N1:P1"/>
    <mergeCell ref="A3:A4"/>
    <mergeCell ref="B3:D3"/>
    <mergeCell ref="E3:G3"/>
    <mergeCell ref="H3:J3"/>
    <mergeCell ref="K3:M3"/>
    <mergeCell ref="N3:P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F1">
      <selection activeCell="T21" sqref="T21"/>
    </sheetView>
  </sheetViews>
  <sheetFormatPr defaultColWidth="9.00390625" defaultRowHeight="12.75"/>
  <cols>
    <col min="1" max="1" width="24.00390625" style="0" customWidth="1"/>
    <col min="2" max="2" width="11.25390625" style="0" customWidth="1"/>
    <col min="3" max="3" width="10.625" style="0" customWidth="1"/>
    <col min="4" max="4" width="14.125" style="0" customWidth="1"/>
    <col min="5" max="5" width="11.625" style="0" customWidth="1"/>
    <col min="6" max="6" width="11.00390625" style="0" customWidth="1"/>
    <col min="7" max="7" width="10.375" style="0" customWidth="1"/>
    <col min="8" max="8" width="11.125" style="0" customWidth="1"/>
    <col min="9" max="9" width="13.75390625" style="0" customWidth="1"/>
    <col min="10" max="10" width="10.00390625" style="0" customWidth="1"/>
    <col min="11" max="11" width="11.375" style="0" customWidth="1"/>
    <col min="12" max="12" width="13.625" style="0" customWidth="1"/>
    <col min="13" max="13" width="11.125" style="0" customWidth="1"/>
    <col min="14" max="14" width="14.25390625" style="0" customWidth="1"/>
    <col min="15" max="15" width="9.75390625" style="0" customWidth="1"/>
    <col min="16" max="16" width="9.375" style="0" customWidth="1"/>
    <col min="17" max="17" width="13.375" style="0" customWidth="1"/>
    <col min="18" max="18" width="10.25390625" style="0" customWidth="1"/>
    <col min="19" max="19" width="13.875" style="0" customWidth="1"/>
    <col min="20" max="20" width="9.625" style="0" customWidth="1"/>
    <col min="21" max="21" width="9.75390625" style="0" customWidth="1"/>
    <col min="22" max="22" width="24.25390625" style="0" customWidth="1"/>
    <col min="23" max="24" width="22.75390625" style="0" customWidth="1"/>
    <col min="25" max="25" width="23.875" style="0" customWidth="1"/>
    <col min="26" max="26" width="21.75390625" style="0" customWidth="1"/>
  </cols>
  <sheetData>
    <row r="1" spans="1:26" ht="15.75">
      <c r="A1" s="259"/>
      <c r="B1" s="432" t="s">
        <v>112</v>
      </c>
      <c r="C1" s="433"/>
      <c r="D1" s="433"/>
      <c r="E1" s="433"/>
      <c r="F1" s="433"/>
      <c r="G1" s="433"/>
      <c r="H1" s="433"/>
      <c r="I1" s="433"/>
      <c r="J1" s="433"/>
      <c r="K1" s="260">
        <v>42605</v>
      </c>
      <c r="L1" s="261"/>
      <c r="M1" s="261"/>
      <c r="N1" s="261"/>
      <c r="O1" s="435"/>
      <c r="P1" s="436"/>
      <c r="Q1" s="262"/>
      <c r="R1" s="262"/>
      <c r="S1" s="262"/>
      <c r="T1" s="262"/>
      <c r="U1" s="262"/>
      <c r="V1" s="262"/>
      <c r="W1" s="262"/>
      <c r="X1" s="262"/>
      <c r="Y1" s="262"/>
      <c r="Z1" s="262"/>
    </row>
    <row r="2" spans="1:26" ht="16.5" thickBot="1">
      <c r="A2" s="263"/>
      <c r="B2" s="434"/>
      <c r="C2" s="434"/>
      <c r="D2" s="434"/>
      <c r="E2" s="434"/>
      <c r="F2" s="434"/>
      <c r="G2" s="434"/>
      <c r="H2" s="434"/>
      <c r="I2" s="434"/>
      <c r="J2" s="434"/>
      <c r="K2" s="264" t="s">
        <v>113</v>
      </c>
      <c r="L2" s="263"/>
      <c r="M2" s="263"/>
      <c r="N2" s="263"/>
      <c r="O2" s="265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</row>
    <row r="3" spans="1:26" ht="19.5" customHeight="1">
      <c r="A3" s="424" t="s">
        <v>17</v>
      </c>
      <c r="B3" s="426" t="s">
        <v>114</v>
      </c>
      <c r="C3" s="427"/>
      <c r="D3" s="427"/>
      <c r="E3" s="427"/>
      <c r="F3" s="428"/>
      <c r="G3" s="429" t="s">
        <v>115</v>
      </c>
      <c r="H3" s="430"/>
      <c r="I3" s="430"/>
      <c r="J3" s="430"/>
      <c r="K3" s="431"/>
      <c r="L3" s="429" t="s">
        <v>116</v>
      </c>
      <c r="M3" s="430"/>
      <c r="N3" s="430"/>
      <c r="O3" s="430"/>
      <c r="P3" s="431"/>
      <c r="Q3" s="429" t="s">
        <v>117</v>
      </c>
      <c r="R3" s="430"/>
      <c r="S3" s="430"/>
      <c r="T3" s="430"/>
      <c r="U3" s="431"/>
      <c r="V3" s="429" t="s">
        <v>118</v>
      </c>
      <c r="W3" s="430"/>
      <c r="X3" s="430"/>
      <c r="Y3" s="430"/>
      <c r="Z3" s="431"/>
    </row>
    <row r="4" spans="1:26" ht="34.5" customHeight="1">
      <c r="A4" s="425"/>
      <c r="B4" s="266" t="s">
        <v>119</v>
      </c>
      <c r="C4" s="267" t="s">
        <v>120</v>
      </c>
      <c r="D4" s="267" t="s">
        <v>121</v>
      </c>
      <c r="E4" s="268" t="s">
        <v>122</v>
      </c>
      <c r="F4" s="269" t="s">
        <v>14</v>
      </c>
      <c r="G4" s="266" t="s">
        <v>119</v>
      </c>
      <c r="H4" s="268" t="s">
        <v>120</v>
      </c>
      <c r="I4" s="267" t="s">
        <v>121</v>
      </c>
      <c r="J4" s="268" t="s">
        <v>122</v>
      </c>
      <c r="K4" s="269" t="s">
        <v>14</v>
      </c>
      <c r="L4" s="266" t="s">
        <v>123</v>
      </c>
      <c r="M4" s="268" t="s">
        <v>120</v>
      </c>
      <c r="N4" s="267" t="s">
        <v>121</v>
      </c>
      <c r="O4" s="268" t="s">
        <v>122</v>
      </c>
      <c r="P4" s="269" t="s">
        <v>14</v>
      </c>
      <c r="Q4" s="266" t="s">
        <v>123</v>
      </c>
      <c r="R4" s="268" t="s">
        <v>120</v>
      </c>
      <c r="S4" s="267" t="s">
        <v>121</v>
      </c>
      <c r="T4" s="267" t="s">
        <v>122</v>
      </c>
      <c r="U4" s="269" t="s">
        <v>14</v>
      </c>
      <c r="V4" s="266" t="s">
        <v>123</v>
      </c>
      <c r="W4" s="268" t="s">
        <v>120</v>
      </c>
      <c r="X4" s="267" t="s">
        <v>121</v>
      </c>
      <c r="Y4" s="267" t="s">
        <v>122</v>
      </c>
      <c r="Z4" s="269" t="s">
        <v>14</v>
      </c>
    </row>
    <row r="5" spans="1:26" ht="21" customHeight="1">
      <c r="A5" s="270" t="s">
        <v>0</v>
      </c>
      <c r="B5" s="271">
        <v>137</v>
      </c>
      <c r="C5" s="272"/>
      <c r="D5" s="272">
        <v>286</v>
      </c>
      <c r="E5" s="272">
        <f aca="true" t="shared" si="0" ref="E5:E25">C5+D5</f>
        <v>286</v>
      </c>
      <c r="F5" s="273">
        <f aca="true" t="shared" si="1" ref="F5:F25">(E5*100)/B5</f>
        <v>208.75912408759123</v>
      </c>
      <c r="G5" s="274"/>
      <c r="H5" s="272"/>
      <c r="I5" s="275"/>
      <c r="J5" s="272"/>
      <c r="K5" s="273"/>
      <c r="L5" s="274"/>
      <c r="M5" s="272"/>
      <c r="N5" s="275"/>
      <c r="O5" s="272"/>
      <c r="P5" s="276"/>
      <c r="Q5" s="271"/>
      <c r="R5" s="272"/>
      <c r="S5" s="275"/>
      <c r="T5" s="272"/>
      <c r="U5" s="276"/>
      <c r="V5" s="72"/>
      <c r="W5" s="272"/>
      <c r="X5" s="275"/>
      <c r="Y5" s="272"/>
      <c r="Z5" s="276"/>
    </row>
    <row r="6" spans="1:26" ht="20.25" customHeight="1">
      <c r="A6" s="270" t="s">
        <v>18</v>
      </c>
      <c r="B6" s="271">
        <v>3000</v>
      </c>
      <c r="C6" s="272"/>
      <c r="D6" s="275">
        <v>3820</v>
      </c>
      <c r="E6" s="272">
        <f t="shared" si="0"/>
        <v>3820</v>
      </c>
      <c r="F6" s="273">
        <f t="shared" si="1"/>
        <v>127.33333333333333</v>
      </c>
      <c r="G6" s="274">
        <v>3500</v>
      </c>
      <c r="H6" s="272"/>
      <c r="I6" s="275">
        <v>1930</v>
      </c>
      <c r="J6" s="272">
        <f>H6+I6</f>
        <v>1930</v>
      </c>
      <c r="K6" s="273">
        <f aca="true" t="shared" si="2" ref="K6:K22">(J6*100)/G6</f>
        <v>55.142857142857146</v>
      </c>
      <c r="L6" s="274">
        <v>2000</v>
      </c>
      <c r="M6" s="272"/>
      <c r="N6" s="275">
        <v>1455</v>
      </c>
      <c r="O6" s="272">
        <f>SUM(M6:N6)</f>
        <v>1455</v>
      </c>
      <c r="P6" s="276">
        <f>(O6*100)/L6</f>
        <v>72.75</v>
      </c>
      <c r="Q6" s="271">
        <v>5000</v>
      </c>
      <c r="R6" s="272"/>
      <c r="S6" s="275">
        <v>4179</v>
      </c>
      <c r="T6" s="272">
        <f aca="true" t="shared" si="3" ref="T6:T23">SUM(R6:S6)</f>
        <v>4179</v>
      </c>
      <c r="U6" s="276">
        <f aca="true" t="shared" si="4" ref="U6:U26">(T6*100)/Q6</f>
        <v>83.58</v>
      </c>
      <c r="V6" s="72">
        <v>11000</v>
      </c>
      <c r="W6" s="272"/>
      <c r="X6" s="275"/>
      <c r="Y6" s="272"/>
      <c r="Z6" s="276"/>
    </row>
    <row r="7" spans="1:26" ht="18.75" customHeight="1">
      <c r="A7" s="277" t="s">
        <v>19</v>
      </c>
      <c r="B7" s="271">
        <v>3100</v>
      </c>
      <c r="C7" s="272">
        <v>112</v>
      </c>
      <c r="D7" s="275">
        <v>3508</v>
      </c>
      <c r="E7" s="272">
        <f t="shared" si="0"/>
        <v>3620</v>
      </c>
      <c r="F7" s="273">
        <f t="shared" si="1"/>
        <v>116.7741935483871</v>
      </c>
      <c r="G7" s="274">
        <v>11000</v>
      </c>
      <c r="H7" s="272">
        <v>7741</v>
      </c>
      <c r="I7" s="275">
        <v>16564</v>
      </c>
      <c r="J7" s="272">
        <f>H7+I7</f>
        <v>24305</v>
      </c>
      <c r="K7" s="273">
        <f t="shared" si="2"/>
        <v>220.95454545454547</v>
      </c>
      <c r="L7" s="274">
        <v>6000</v>
      </c>
      <c r="M7" s="272">
        <v>1050</v>
      </c>
      <c r="N7" s="275">
        <v>6000</v>
      </c>
      <c r="O7" s="272">
        <f>SUM(M7:N7)</f>
        <v>7050</v>
      </c>
      <c r="P7" s="276">
        <f>(O7*100)/L7</f>
        <v>117.5</v>
      </c>
      <c r="Q7" s="271">
        <v>8900</v>
      </c>
      <c r="R7" s="272">
        <v>4340</v>
      </c>
      <c r="S7" s="275"/>
      <c r="T7" s="272">
        <f t="shared" si="3"/>
        <v>4340</v>
      </c>
      <c r="U7" s="276">
        <f t="shared" si="4"/>
        <v>48.764044943820224</v>
      </c>
      <c r="V7" s="72">
        <v>2700</v>
      </c>
      <c r="W7" s="272">
        <v>339</v>
      </c>
      <c r="X7" s="275"/>
      <c r="Y7" s="272">
        <f>SUM(W7:X7)</f>
        <v>339</v>
      </c>
      <c r="Z7" s="276">
        <f>(Y7*100)/V7</f>
        <v>12.555555555555555</v>
      </c>
    </row>
    <row r="8" spans="1:26" ht="18.75" customHeight="1">
      <c r="A8" s="270" t="s">
        <v>1</v>
      </c>
      <c r="B8" s="271">
        <v>700</v>
      </c>
      <c r="C8" s="272"/>
      <c r="D8" s="275">
        <v>2200</v>
      </c>
      <c r="E8" s="272">
        <f t="shared" si="0"/>
        <v>2200</v>
      </c>
      <c r="F8" s="273">
        <f t="shared" si="1"/>
        <v>314.2857142857143</v>
      </c>
      <c r="G8" s="274">
        <v>650</v>
      </c>
      <c r="H8" s="272"/>
      <c r="I8" s="275">
        <v>650</v>
      </c>
      <c r="J8" s="272">
        <f>H8+I8</f>
        <v>650</v>
      </c>
      <c r="K8" s="273">
        <f t="shared" si="2"/>
        <v>100</v>
      </c>
      <c r="L8" s="274">
        <v>150</v>
      </c>
      <c r="M8" s="272"/>
      <c r="N8" s="275">
        <v>80</v>
      </c>
      <c r="O8" s="272">
        <f>SUM(M8:N8)</f>
        <v>80</v>
      </c>
      <c r="P8" s="276">
        <f>(O8*100)/L8</f>
        <v>53.333333333333336</v>
      </c>
      <c r="Q8" s="271"/>
      <c r="R8" s="272"/>
      <c r="S8" s="275"/>
      <c r="T8" s="272"/>
      <c r="U8" s="276"/>
      <c r="V8" s="72">
        <v>480</v>
      </c>
      <c r="W8" s="272"/>
      <c r="X8" s="275"/>
      <c r="Y8" s="272"/>
      <c r="Z8" s="276"/>
    </row>
    <row r="9" spans="1:26" ht="20.25" customHeight="1">
      <c r="A9" s="270" t="s">
        <v>2</v>
      </c>
      <c r="B9" s="271">
        <v>3500</v>
      </c>
      <c r="C9" s="272"/>
      <c r="D9" s="275">
        <v>6945</v>
      </c>
      <c r="E9" s="272">
        <f t="shared" si="0"/>
        <v>6945</v>
      </c>
      <c r="F9" s="273">
        <f t="shared" si="1"/>
        <v>198.42857142857142</v>
      </c>
      <c r="G9" s="274">
        <v>2500</v>
      </c>
      <c r="H9" s="272"/>
      <c r="I9" s="275">
        <v>3000</v>
      </c>
      <c r="J9" s="272">
        <f aca="true" t="shared" si="5" ref="J9:J25">I9+H9</f>
        <v>3000</v>
      </c>
      <c r="K9" s="273">
        <f t="shared" si="2"/>
        <v>120</v>
      </c>
      <c r="L9" s="274">
        <v>1400</v>
      </c>
      <c r="M9" s="272"/>
      <c r="N9" s="275"/>
      <c r="O9" s="272"/>
      <c r="P9" s="276"/>
      <c r="Q9" s="271"/>
      <c r="R9" s="272"/>
      <c r="S9" s="275"/>
      <c r="T9" s="272"/>
      <c r="U9" s="276"/>
      <c r="V9" s="72">
        <v>1500</v>
      </c>
      <c r="W9" s="272"/>
      <c r="X9" s="275"/>
      <c r="Y9" s="272"/>
      <c r="Z9" s="276"/>
    </row>
    <row r="10" spans="1:26" ht="19.5" customHeight="1">
      <c r="A10" s="270" t="s">
        <v>16</v>
      </c>
      <c r="B10" s="271">
        <v>1081</v>
      </c>
      <c r="C10" s="272"/>
      <c r="D10" s="275">
        <v>1225</v>
      </c>
      <c r="E10" s="272">
        <f t="shared" si="0"/>
        <v>1225</v>
      </c>
      <c r="F10" s="273">
        <f t="shared" si="1"/>
        <v>113.32099907493063</v>
      </c>
      <c r="G10" s="274">
        <v>2029</v>
      </c>
      <c r="H10" s="272"/>
      <c r="I10" s="275">
        <v>7000</v>
      </c>
      <c r="J10" s="272">
        <f t="shared" si="5"/>
        <v>7000</v>
      </c>
      <c r="K10" s="273">
        <f t="shared" si="2"/>
        <v>344.99753573188764</v>
      </c>
      <c r="L10" s="274">
        <v>1240</v>
      </c>
      <c r="M10" s="272">
        <v>709</v>
      </c>
      <c r="N10" s="275">
        <v>1620</v>
      </c>
      <c r="O10" s="272">
        <f>SUM(M10:N10)</f>
        <v>2329</v>
      </c>
      <c r="P10" s="276">
        <f>(O10*100)/L10</f>
        <v>187.82258064516128</v>
      </c>
      <c r="Q10" s="271">
        <v>3975</v>
      </c>
      <c r="R10" s="272"/>
      <c r="S10" s="275"/>
      <c r="T10" s="272"/>
      <c r="U10" s="276"/>
      <c r="V10" s="72">
        <v>1859</v>
      </c>
      <c r="W10" s="272">
        <v>350</v>
      </c>
      <c r="X10" s="275">
        <v>1650</v>
      </c>
      <c r="Y10" s="272">
        <f>SUM(W10:X10)</f>
        <v>2000</v>
      </c>
      <c r="Z10" s="276">
        <f>(Y10*100)/V10</f>
        <v>107.58472296933836</v>
      </c>
    </row>
    <row r="11" spans="1:26" ht="19.5" customHeight="1">
      <c r="A11" s="270" t="s">
        <v>3</v>
      </c>
      <c r="B11" s="271">
        <v>2859</v>
      </c>
      <c r="C11" s="272">
        <v>992</v>
      </c>
      <c r="D11" s="275">
        <v>3177</v>
      </c>
      <c r="E11" s="272">
        <f t="shared" si="0"/>
        <v>4169</v>
      </c>
      <c r="F11" s="273">
        <f t="shared" si="1"/>
        <v>145.82021685904164</v>
      </c>
      <c r="G11" s="274">
        <v>9134</v>
      </c>
      <c r="H11" s="272">
        <v>4434</v>
      </c>
      <c r="I11" s="275">
        <v>5925</v>
      </c>
      <c r="J11" s="272">
        <f t="shared" si="5"/>
        <v>10359</v>
      </c>
      <c r="K11" s="273">
        <f t="shared" si="2"/>
        <v>113.41142982264068</v>
      </c>
      <c r="L11" s="274">
        <v>2000</v>
      </c>
      <c r="M11" s="272">
        <v>1000</v>
      </c>
      <c r="N11" s="275"/>
      <c r="O11" s="272">
        <f>SUM(M11:N11)</f>
        <v>1000</v>
      </c>
      <c r="P11" s="276">
        <f>(O11*100)/L11</f>
        <v>50</v>
      </c>
      <c r="Q11" s="271">
        <v>10904</v>
      </c>
      <c r="R11" s="272">
        <v>8670</v>
      </c>
      <c r="S11" s="275"/>
      <c r="T11" s="272">
        <f t="shared" si="3"/>
        <v>8670</v>
      </c>
      <c r="U11" s="276">
        <f t="shared" si="4"/>
        <v>79.51210564930301</v>
      </c>
      <c r="V11" s="72">
        <v>2215</v>
      </c>
      <c r="W11" s="272"/>
      <c r="X11" s="275"/>
      <c r="Y11" s="272"/>
      <c r="Z11" s="276"/>
    </row>
    <row r="12" spans="1:26" ht="18.75" customHeight="1">
      <c r="A12" s="270" t="s">
        <v>4</v>
      </c>
      <c r="B12" s="271">
        <v>4000</v>
      </c>
      <c r="C12" s="272">
        <v>1242</v>
      </c>
      <c r="D12" s="275">
        <v>3587</v>
      </c>
      <c r="E12" s="272">
        <f t="shared" si="0"/>
        <v>4829</v>
      </c>
      <c r="F12" s="273">
        <f t="shared" si="1"/>
        <v>120.725</v>
      </c>
      <c r="G12" s="274">
        <v>5000</v>
      </c>
      <c r="H12" s="272"/>
      <c r="I12" s="275">
        <v>5940</v>
      </c>
      <c r="J12" s="272">
        <f t="shared" si="5"/>
        <v>5940</v>
      </c>
      <c r="K12" s="273">
        <f t="shared" si="2"/>
        <v>118.8</v>
      </c>
      <c r="L12" s="274">
        <v>4200</v>
      </c>
      <c r="M12" s="272"/>
      <c r="N12" s="275">
        <v>4310</v>
      </c>
      <c r="O12" s="272">
        <f>SUM(M12:N12)</f>
        <v>4310</v>
      </c>
      <c r="P12" s="276">
        <f>(O12*100)/L12</f>
        <v>102.61904761904762</v>
      </c>
      <c r="Q12" s="271">
        <v>40000</v>
      </c>
      <c r="R12" s="272">
        <v>25000</v>
      </c>
      <c r="S12" s="275">
        <v>2135</v>
      </c>
      <c r="T12" s="272">
        <f t="shared" si="3"/>
        <v>27135</v>
      </c>
      <c r="U12" s="276">
        <f t="shared" si="4"/>
        <v>67.8375</v>
      </c>
      <c r="V12" s="72">
        <v>25000</v>
      </c>
      <c r="W12" s="272"/>
      <c r="X12" s="275"/>
      <c r="Y12" s="272"/>
      <c r="Z12" s="276"/>
    </row>
    <row r="13" spans="1:26" ht="20.25" customHeight="1">
      <c r="A13" s="270" t="s">
        <v>5</v>
      </c>
      <c r="B13" s="271">
        <v>1608</v>
      </c>
      <c r="C13" s="272"/>
      <c r="D13" s="275">
        <v>2208</v>
      </c>
      <c r="E13" s="272">
        <f t="shared" si="0"/>
        <v>2208</v>
      </c>
      <c r="F13" s="273">
        <f t="shared" si="1"/>
        <v>137.3134328358209</v>
      </c>
      <c r="G13" s="274">
        <v>1928</v>
      </c>
      <c r="H13" s="272"/>
      <c r="I13" s="275"/>
      <c r="J13" s="272"/>
      <c r="K13" s="273"/>
      <c r="L13" s="274">
        <v>1543</v>
      </c>
      <c r="M13" s="272"/>
      <c r="N13" s="275">
        <v>1000</v>
      </c>
      <c r="O13" s="272">
        <f>SUM(M13:N13)</f>
        <v>1000</v>
      </c>
      <c r="P13" s="276">
        <f>(O13*100)/L13</f>
        <v>64.80881399870383</v>
      </c>
      <c r="Q13" s="271">
        <v>7330</v>
      </c>
      <c r="R13" s="272"/>
      <c r="S13" s="275"/>
      <c r="T13" s="272"/>
      <c r="U13" s="276"/>
      <c r="V13" s="72">
        <v>2199</v>
      </c>
      <c r="W13" s="272"/>
      <c r="X13" s="275"/>
      <c r="Y13" s="272"/>
      <c r="Z13" s="276"/>
    </row>
    <row r="14" spans="1:26" ht="18.75" customHeight="1">
      <c r="A14" s="270" t="s">
        <v>6</v>
      </c>
      <c r="B14" s="271">
        <v>1500</v>
      </c>
      <c r="C14" s="272"/>
      <c r="D14" s="275">
        <v>1570</v>
      </c>
      <c r="E14" s="272">
        <f t="shared" si="0"/>
        <v>1570</v>
      </c>
      <c r="F14" s="273">
        <f t="shared" si="1"/>
        <v>104.66666666666667</v>
      </c>
      <c r="G14" s="274">
        <v>1700</v>
      </c>
      <c r="H14" s="272"/>
      <c r="I14" s="275"/>
      <c r="J14" s="272"/>
      <c r="K14" s="273"/>
      <c r="L14" s="274">
        <v>900</v>
      </c>
      <c r="M14" s="272"/>
      <c r="N14" s="275"/>
      <c r="O14" s="272"/>
      <c r="P14" s="276"/>
      <c r="Q14" s="271">
        <v>4800</v>
      </c>
      <c r="R14" s="272">
        <v>2000</v>
      </c>
      <c r="S14" s="275">
        <v>1852</v>
      </c>
      <c r="T14" s="272">
        <f t="shared" si="3"/>
        <v>3852</v>
      </c>
      <c r="U14" s="276">
        <f t="shared" si="4"/>
        <v>80.25</v>
      </c>
      <c r="V14" s="72">
        <v>13200</v>
      </c>
      <c r="W14" s="272">
        <v>500</v>
      </c>
      <c r="X14" s="275"/>
      <c r="Y14" s="272">
        <f>SUM(W14:X14)</f>
        <v>500</v>
      </c>
      <c r="Z14" s="276">
        <f>(Y14*100)/V14</f>
        <v>3.787878787878788</v>
      </c>
    </row>
    <row r="15" spans="1:26" ht="18.75" customHeight="1">
      <c r="A15" s="277" t="s">
        <v>7</v>
      </c>
      <c r="B15" s="271">
        <v>2134</v>
      </c>
      <c r="C15" s="272"/>
      <c r="D15" s="275">
        <v>2445</v>
      </c>
      <c r="E15" s="272">
        <f t="shared" si="0"/>
        <v>2445</v>
      </c>
      <c r="F15" s="273">
        <f t="shared" si="1"/>
        <v>114.57357075913777</v>
      </c>
      <c r="G15" s="274">
        <v>2580</v>
      </c>
      <c r="H15" s="272"/>
      <c r="I15" s="275">
        <v>7600</v>
      </c>
      <c r="J15" s="272">
        <f t="shared" si="5"/>
        <v>7600</v>
      </c>
      <c r="K15" s="273">
        <f t="shared" si="2"/>
        <v>294.5736434108527</v>
      </c>
      <c r="L15" s="274">
        <v>2300</v>
      </c>
      <c r="M15" s="272"/>
      <c r="N15" s="275">
        <v>2500</v>
      </c>
      <c r="O15" s="272">
        <f>SUM(M15:N15)</f>
        <v>2500</v>
      </c>
      <c r="P15" s="276">
        <f>(O15*100)/L15</f>
        <v>108.69565217391305</v>
      </c>
      <c r="Q15" s="271">
        <v>6130</v>
      </c>
      <c r="R15" s="272"/>
      <c r="S15" s="275"/>
      <c r="T15" s="272"/>
      <c r="U15" s="276"/>
      <c r="V15" s="72">
        <v>2030</v>
      </c>
      <c r="W15" s="272"/>
      <c r="X15" s="275"/>
      <c r="Y15" s="272"/>
      <c r="Z15" s="276"/>
    </row>
    <row r="16" spans="1:26" ht="19.5" customHeight="1">
      <c r="A16" s="270" t="s">
        <v>8</v>
      </c>
      <c r="B16" s="271">
        <v>837</v>
      </c>
      <c r="C16" s="272"/>
      <c r="D16" s="275">
        <v>930</v>
      </c>
      <c r="E16" s="272">
        <f t="shared" si="0"/>
        <v>930</v>
      </c>
      <c r="F16" s="273">
        <f t="shared" si="1"/>
        <v>111.11111111111111</v>
      </c>
      <c r="G16" s="274">
        <v>712</v>
      </c>
      <c r="H16" s="272"/>
      <c r="I16" s="275">
        <v>730</v>
      </c>
      <c r="J16" s="272">
        <f t="shared" si="5"/>
        <v>730</v>
      </c>
      <c r="K16" s="273">
        <f t="shared" si="2"/>
        <v>102.52808988764045</v>
      </c>
      <c r="L16" s="274">
        <v>413</v>
      </c>
      <c r="M16" s="272"/>
      <c r="N16" s="275">
        <v>450</v>
      </c>
      <c r="O16" s="272">
        <f>SUM(M16:N16)</f>
        <v>450</v>
      </c>
      <c r="P16" s="276">
        <f>(O16*100)/L16</f>
        <v>108.95883777239709</v>
      </c>
      <c r="Q16" s="271">
        <v>2067</v>
      </c>
      <c r="R16" s="272"/>
      <c r="S16" s="275"/>
      <c r="T16" s="272"/>
      <c r="U16" s="276"/>
      <c r="V16" s="72">
        <v>775</v>
      </c>
      <c r="W16" s="272"/>
      <c r="X16" s="275">
        <v>800</v>
      </c>
      <c r="Y16" s="272">
        <f>SUM(W16:X16)</f>
        <v>800</v>
      </c>
      <c r="Z16" s="276">
        <f>(Y16*100)/V16</f>
        <v>103.2258064516129</v>
      </c>
    </row>
    <row r="17" spans="1:26" ht="19.5" customHeight="1">
      <c r="A17" s="270" t="s">
        <v>20</v>
      </c>
      <c r="B17" s="271">
        <v>2500</v>
      </c>
      <c r="C17" s="272"/>
      <c r="D17" s="275">
        <v>3126</v>
      </c>
      <c r="E17" s="272">
        <f t="shared" si="0"/>
        <v>3126</v>
      </c>
      <c r="F17" s="273">
        <f t="shared" si="1"/>
        <v>125.04</v>
      </c>
      <c r="G17" s="274">
        <v>2000</v>
      </c>
      <c r="H17" s="272"/>
      <c r="I17" s="275">
        <v>5556</v>
      </c>
      <c r="J17" s="272">
        <f t="shared" si="5"/>
        <v>5556</v>
      </c>
      <c r="K17" s="273">
        <f t="shared" si="2"/>
        <v>277.8</v>
      </c>
      <c r="L17" s="274">
        <v>3460</v>
      </c>
      <c r="M17" s="272"/>
      <c r="N17" s="275">
        <v>2570</v>
      </c>
      <c r="O17" s="272">
        <f>SUM(M17:N17)</f>
        <v>2570</v>
      </c>
      <c r="P17" s="276">
        <f>(O17*100)/L17</f>
        <v>74.27745664739885</v>
      </c>
      <c r="Q17" s="271">
        <v>6315</v>
      </c>
      <c r="R17" s="272"/>
      <c r="S17" s="275">
        <v>2295</v>
      </c>
      <c r="T17" s="272">
        <f t="shared" si="3"/>
        <v>2295</v>
      </c>
      <c r="U17" s="276">
        <f t="shared" si="4"/>
        <v>36.342042755344416</v>
      </c>
      <c r="V17" s="72">
        <v>1705</v>
      </c>
      <c r="W17" s="272"/>
      <c r="X17" s="275"/>
      <c r="Y17" s="272"/>
      <c r="Z17" s="276"/>
    </row>
    <row r="18" spans="1:26" ht="20.25" customHeight="1">
      <c r="A18" s="277" t="s">
        <v>9</v>
      </c>
      <c r="B18" s="271">
        <v>1880</v>
      </c>
      <c r="C18" s="272"/>
      <c r="D18" s="275">
        <v>2776</v>
      </c>
      <c r="E18" s="272">
        <f t="shared" si="0"/>
        <v>2776</v>
      </c>
      <c r="F18" s="273">
        <f t="shared" si="1"/>
        <v>147.6595744680851</v>
      </c>
      <c r="G18" s="274">
        <v>6343</v>
      </c>
      <c r="H18" s="272">
        <v>420</v>
      </c>
      <c r="I18" s="275">
        <v>8964</v>
      </c>
      <c r="J18" s="272">
        <f t="shared" si="5"/>
        <v>9384</v>
      </c>
      <c r="K18" s="273">
        <f t="shared" si="2"/>
        <v>147.94261390509223</v>
      </c>
      <c r="L18" s="274">
        <v>2600</v>
      </c>
      <c r="M18" s="272">
        <v>226</v>
      </c>
      <c r="N18" s="275">
        <v>2600</v>
      </c>
      <c r="O18" s="272">
        <f>SUM(M18:N18)</f>
        <v>2826</v>
      </c>
      <c r="P18" s="276">
        <f>(O18*100)/L18</f>
        <v>108.6923076923077</v>
      </c>
      <c r="Q18" s="271">
        <v>8650</v>
      </c>
      <c r="R18" s="272">
        <v>1400</v>
      </c>
      <c r="S18" s="275">
        <v>960</v>
      </c>
      <c r="T18" s="272">
        <f t="shared" si="3"/>
        <v>2360</v>
      </c>
      <c r="U18" s="276">
        <f t="shared" si="4"/>
        <v>27.283236994219653</v>
      </c>
      <c r="V18" s="72">
        <v>2820</v>
      </c>
      <c r="W18" s="272"/>
      <c r="X18" s="275">
        <v>2820</v>
      </c>
      <c r="Y18" s="272">
        <f>SUM(W18:X18)</f>
        <v>2820</v>
      </c>
      <c r="Z18" s="276">
        <f>(Y18*100)/V18</f>
        <v>100</v>
      </c>
    </row>
    <row r="19" spans="1:26" ht="19.5" customHeight="1">
      <c r="A19" s="270" t="s">
        <v>10</v>
      </c>
      <c r="B19" s="271">
        <v>1670</v>
      </c>
      <c r="C19" s="272"/>
      <c r="D19" s="275">
        <v>3657</v>
      </c>
      <c r="E19" s="272">
        <f t="shared" si="0"/>
        <v>3657</v>
      </c>
      <c r="F19" s="273">
        <f t="shared" si="1"/>
        <v>218.98203592814372</v>
      </c>
      <c r="G19" s="274">
        <v>4070</v>
      </c>
      <c r="H19" s="272"/>
      <c r="I19" s="275">
        <v>6154</v>
      </c>
      <c r="J19" s="272">
        <f t="shared" si="5"/>
        <v>6154</v>
      </c>
      <c r="K19" s="273">
        <f t="shared" si="2"/>
        <v>151.2039312039312</v>
      </c>
      <c r="L19" s="274">
        <v>2590</v>
      </c>
      <c r="M19" s="272"/>
      <c r="N19" s="275"/>
      <c r="O19" s="272"/>
      <c r="P19" s="276"/>
      <c r="Q19" s="271">
        <v>4200</v>
      </c>
      <c r="R19" s="272"/>
      <c r="S19" s="275">
        <v>226</v>
      </c>
      <c r="T19" s="272"/>
      <c r="U19" s="276"/>
      <c r="V19" s="72">
        <v>2685</v>
      </c>
      <c r="W19" s="272"/>
      <c r="X19" s="275"/>
      <c r="Y19" s="272"/>
      <c r="Z19" s="276"/>
    </row>
    <row r="20" spans="1:26" ht="20.25" customHeight="1">
      <c r="A20" s="270" t="s">
        <v>21</v>
      </c>
      <c r="B20" s="271">
        <v>2381</v>
      </c>
      <c r="C20" s="272"/>
      <c r="D20" s="275">
        <v>4320</v>
      </c>
      <c r="E20" s="272">
        <f t="shared" si="0"/>
        <v>4320</v>
      </c>
      <c r="F20" s="273">
        <f t="shared" si="1"/>
        <v>181.43637127257455</v>
      </c>
      <c r="G20" s="274">
        <v>4238</v>
      </c>
      <c r="H20" s="272">
        <v>1100</v>
      </c>
      <c r="I20" s="275">
        <v>4238</v>
      </c>
      <c r="J20" s="272">
        <f t="shared" si="5"/>
        <v>5338</v>
      </c>
      <c r="K20" s="273">
        <f t="shared" si="2"/>
        <v>125.95563945257197</v>
      </c>
      <c r="L20" s="274">
        <v>1150</v>
      </c>
      <c r="M20" s="272"/>
      <c r="N20" s="275">
        <v>1100</v>
      </c>
      <c r="O20" s="272">
        <f aca="true" t="shared" si="6" ref="O20:O27">SUM(M20:N20)</f>
        <v>1100</v>
      </c>
      <c r="P20" s="276">
        <f aca="true" t="shared" si="7" ref="P20:P27">(O20*100)/L20</f>
        <v>95.65217391304348</v>
      </c>
      <c r="Q20" s="271">
        <v>6420</v>
      </c>
      <c r="R20" s="272">
        <v>900</v>
      </c>
      <c r="S20" s="275"/>
      <c r="T20" s="272">
        <f t="shared" si="3"/>
        <v>900</v>
      </c>
      <c r="U20" s="276">
        <f t="shared" si="4"/>
        <v>14.018691588785046</v>
      </c>
      <c r="V20" s="72">
        <v>2830</v>
      </c>
      <c r="W20" s="272"/>
      <c r="X20" s="275"/>
      <c r="Y20" s="272"/>
      <c r="Z20" s="276"/>
    </row>
    <row r="21" spans="1:26" ht="19.5" customHeight="1">
      <c r="A21" s="270" t="s">
        <v>22</v>
      </c>
      <c r="B21" s="271">
        <v>1315</v>
      </c>
      <c r="C21" s="272">
        <v>20</v>
      </c>
      <c r="D21" s="275">
        <v>1993</v>
      </c>
      <c r="E21" s="272">
        <f>C21+D21</f>
        <v>2013</v>
      </c>
      <c r="F21" s="273">
        <f t="shared" si="1"/>
        <v>153.07984790874525</v>
      </c>
      <c r="G21" s="274">
        <v>11256</v>
      </c>
      <c r="H21" s="272">
        <v>625</v>
      </c>
      <c r="I21" s="275">
        <v>17928</v>
      </c>
      <c r="J21" s="272">
        <f t="shared" si="5"/>
        <v>18553</v>
      </c>
      <c r="K21" s="273">
        <f t="shared" si="2"/>
        <v>164.8276474769012</v>
      </c>
      <c r="L21" s="274">
        <v>2319</v>
      </c>
      <c r="M21" s="272">
        <v>323</v>
      </c>
      <c r="N21" s="275">
        <v>909</v>
      </c>
      <c r="O21" s="272">
        <f t="shared" si="6"/>
        <v>1232</v>
      </c>
      <c r="P21" s="276">
        <f t="shared" si="7"/>
        <v>53.126347563605</v>
      </c>
      <c r="Q21" s="271">
        <v>12407</v>
      </c>
      <c r="R21" s="272">
        <v>3327</v>
      </c>
      <c r="S21" s="275">
        <v>1327</v>
      </c>
      <c r="T21" s="272">
        <f t="shared" si="3"/>
        <v>4654</v>
      </c>
      <c r="U21" s="276">
        <f t="shared" si="4"/>
        <v>37.511082453453696</v>
      </c>
      <c r="V21" s="72">
        <v>2431</v>
      </c>
      <c r="W21" s="272">
        <v>137</v>
      </c>
      <c r="X21" s="275"/>
      <c r="Y21" s="272">
        <f>SUM(W21:X21)</f>
        <v>137</v>
      </c>
      <c r="Z21" s="276">
        <f>(Y21*100)/V21</f>
        <v>5.635540929658577</v>
      </c>
    </row>
    <row r="22" spans="1:26" ht="20.25" customHeight="1">
      <c r="A22" s="277" t="s">
        <v>11</v>
      </c>
      <c r="B22" s="271">
        <v>858</v>
      </c>
      <c r="C22" s="272"/>
      <c r="D22" s="275">
        <v>900</v>
      </c>
      <c r="E22" s="272">
        <f t="shared" si="0"/>
        <v>900</v>
      </c>
      <c r="F22" s="273">
        <f t="shared" si="1"/>
        <v>104.8951048951049</v>
      </c>
      <c r="G22" s="274">
        <v>990</v>
      </c>
      <c r="H22" s="272">
        <v>1250</v>
      </c>
      <c r="I22" s="275"/>
      <c r="J22" s="272">
        <f t="shared" si="5"/>
        <v>1250</v>
      </c>
      <c r="K22" s="273">
        <f t="shared" si="2"/>
        <v>126.26262626262626</v>
      </c>
      <c r="L22" s="274">
        <v>800</v>
      </c>
      <c r="M22" s="272"/>
      <c r="N22" s="275">
        <v>400</v>
      </c>
      <c r="O22" s="272">
        <f t="shared" si="6"/>
        <v>400</v>
      </c>
      <c r="P22" s="276">
        <f t="shared" si="7"/>
        <v>50</v>
      </c>
      <c r="Q22" s="271"/>
      <c r="R22" s="272"/>
      <c r="S22" s="275"/>
      <c r="T22" s="272"/>
      <c r="U22" s="276"/>
      <c r="V22" s="72">
        <v>1200</v>
      </c>
      <c r="W22" s="272"/>
      <c r="X22" s="275"/>
      <c r="Y22" s="272"/>
      <c r="Z22" s="276"/>
    </row>
    <row r="23" spans="1:26" ht="20.25" customHeight="1">
      <c r="A23" s="277" t="s">
        <v>12</v>
      </c>
      <c r="B23" s="271">
        <v>2027</v>
      </c>
      <c r="C23" s="272">
        <v>541</v>
      </c>
      <c r="D23" s="275">
        <v>4149</v>
      </c>
      <c r="E23" s="272">
        <f t="shared" si="0"/>
        <v>4690</v>
      </c>
      <c r="F23" s="273">
        <f t="shared" si="1"/>
        <v>231.37641835224468</v>
      </c>
      <c r="G23" s="274">
        <v>4236</v>
      </c>
      <c r="H23" s="272">
        <v>2275</v>
      </c>
      <c r="I23" s="275">
        <v>10024</v>
      </c>
      <c r="J23" s="272">
        <f t="shared" si="5"/>
        <v>12299</v>
      </c>
      <c r="K23" s="273">
        <f>(J23*100)/G23</f>
        <v>290.3446647780925</v>
      </c>
      <c r="L23" s="274">
        <v>1331</v>
      </c>
      <c r="M23" s="272">
        <v>322</v>
      </c>
      <c r="N23" s="275">
        <v>403</v>
      </c>
      <c r="O23" s="272">
        <f t="shared" si="6"/>
        <v>725</v>
      </c>
      <c r="P23" s="276">
        <f t="shared" si="7"/>
        <v>54.47032306536439</v>
      </c>
      <c r="Q23" s="271">
        <v>13949</v>
      </c>
      <c r="R23" s="272">
        <v>4938</v>
      </c>
      <c r="S23" s="275"/>
      <c r="T23" s="272">
        <f t="shared" si="3"/>
        <v>4938</v>
      </c>
      <c r="U23" s="276">
        <f t="shared" si="4"/>
        <v>35.400387124525054</v>
      </c>
      <c r="V23" s="72">
        <v>43250</v>
      </c>
      <c r="W23" s="272"/>
      <c r="X23" s="275"/>
      <c r="Y23" s="272"/>
      <c r="Z23" s="276"/>
    </row>
    <row r="24" spans="1:26" ht="18.75" customHeight="1">
      <c r="A24" s="277" t="s">
        <v>23</v>
      </c>
      <c r="B24" s="271">
        <v>2000</v>
      </c>
      <c r="C24" s="272"/>
      <c r="D24" s="275">
        <v>2100</v>
      </c>
      <c r="E24" s="272">
        <f t="shared" si="0"/>
        <v>2100</v>
      </c>
      <c r="F24" s="273">
        <f t="shared" si="1"/>
        <v>105</v>
      </c>
      <c r="G24" s="274">
        <v>2300</v>
      </c>
      <c r="H24" s="272"/>
      <c r="I24" s="275">
        <v>3750</v>
      </c>
      <c r="J24" s="272">
        <f t="shared" si="5"/>
        <v>3750</v>
      </c>
      <c r="K24" s="273">
        <f>(J24*100)/G24</f>
        <v>163.04347826086956</v>
      </c>
      <c r="L24" s="274">
        <v>4000</v>
      </c>
      <c r="M24" s="272"/>
      <c r="N24" s="275">
        <v>4000</v>
      </c>
      <c r="O24" s="272">
        <f t="shared" si="6"/>
        <v>4000</v>
      </c>
      <c r="P24" s="276">
        <f t="shared" si="7"/>
        <v>100</v>
      </c>
      <c r="Q24" s="271"/>
      <c r="R24" s="272"/>
      <c r="S24" s="275"/>
      <c r="T24" s="272"/>
      <c r="U24" s="276"/>
      <c r="V24" s="72">
        <v>2000</v>
      </c>
      <c r="W24" s="272"/>
      <c r="X24" s="275"/>
      <c r="Y24" s="272"/>
      <c r="Z24" s="276"/>
    </row>
    <row r="25" spans="1:26" ht="19.5" customHeight="1">
      <c r="A25" s="270" t="s">
        <v>13</v>
      </c>
      <c r="B25" s="271">
        <v>5240</v>
      </c>
      <c r="C25" s="272">
        <v>553</v>
      </c>
      <c r="D25" s="275">
        <v>5413</v>
      </c>
      <c r="E25" s="272">
        <f t="shared" si="0"/>
        <v>5966</v>
      </c>
      <c r="F25" s="273">
        <f t="shared" si="1"/>
        <v>113.85496183206106</v>
      </c>
      <c r="G25" s="274">
        <v>23700</v>
      </c>
      <c r="H25" s="272">
        <v>2163</v>
      </c>
      <c r="I25" s="275">
        <v>18396</v>
      </c>
      <c r="J25" s="272">
        <f t="shared" si="5"/>
        <v>20559</v>
      </c>
      <c r="K25" s="273">
        <f>(J25*100)/G25</f>
        <v>86.74683544303798</v>
      </c>
      <c r="L25" s="274">
        <v>7555</v>
      </c>
      <c r="M25" s="272">
        <v>1268</v>
      </c>
      <c r="N25" s="275"/>
      <c r="O25" s="272">
        <f t="shared" si="6"/>
        <v>1268</v>
      </c>
      <c r="P25" s="276">
        <f t="shared" si="7"/>
        <v>16.783587028457976</v>
      </c>
      <c r="Q25" s="271">
        <v>48940</v>
      </c>
      <c r="R25" s="272">
        <v>27893</v>
      </c>
      <c r="S25" s="275"/>
      <c r="T25" s="272">
        <f>SUM(R25:S25)</f>
        <v>27893</v>
      </c>
      <c r="U25" s="276">
        <f t="shared" si="4"/>
        <v>56.9942787086228</v>
      </c>
      <c r="V25" s="72">
        <v>13530</v>
      </c>
      <c r="W25" s="272">
        <v>1590</v>
      </c>
      <c r="X25" s="275"/>
      <c r="Y25" s="272">
        <f>SUM(W25:X25)</f>
        <v>1590</v>
      </c>
      <c r="Z25" s="276">
        <f>(Y25*100)/V25</f>
        <v>11.751662971175167</v>
      </c>
    </row>
    <row r="26" spans="1:26" ht="21.75" customHeight="1">
      <c r="A26" s="278" t="s">
        <v>24</v>
      </c>
      <c r="B26" s="279">
        <f>SUM(B5:B25)</f>
        <v>44327</v>
      </c>
      <c r="C26" s="280">
        <f>SUM(C5:C25)</f>
        <v>3460</v>
      </c>
      <c r="D26" s="280">
        <f>SUM(D5:D25)</f>
        <v>60335</v>
      </c>
      <c r="E26" s="280">
        <f>C26+D26</f>
        <v>63795</v>
      </c>
      <c r="F26" s="281">
        <f>(E26*100)/B26</f>
        <v>143.91905610575947</v>
      </c>
      <c r="G26" s="279">
        <f>SUM(G5:G25)</f>
        <v>99866</v>
      </c>
      <c r="H26" s="280">
        <f>SUM(H5:H25)</f>
        <v>20008</v>
      </c>
      <c r="I26" s="280">
        <f>SUM(I5:I25)</f>
        <v>124349</v>
      </c>
      <c r="J26" s="280">
        <f>I26+H26</f>
        <v>144357</v>
      </c>
      <c r="K26" s="281">
        <f>(J26*100)/G26</f>
        <v>144.55069793523322</v>
      </c>
      <c r="L26" s="279">
        <f>SUM(L5:L25)</f>
        <v>47951</v>
      </c>
      <c r="M26" s="280">
        <f>SUM(M5:M25)</f>
        <v>4898</v>
      </c>
      <c r="N26" s="280">
        <f>SUM(N5:N25)</f>
        <v>29397</v>
      </c>
      <c r="O26" s="280">
        <f>SUM(O5:O25)</f>
        <v>34295</v>
      </c>
      <c r="P26" s="281">
        <f t="shared" si="7"/>
        <v>71.52092761360555</v>
      </c>
      <c r="Q26" s="279">
        <f>SUM(Q5:Q25)</f>
        <v>189987</v>
      </c>
      <c r="R26" s="280">
        <f>SUM(R5:R25)</f>
        <v>78468</v>
      </c>
      <c r="S26" s="280">
        <f>SUM(S5:S25)</f>
        <v>12974</v>
      </c>
      <c r="T26" s="280">
        <f>SUM(T5:T25)</f>
        <v>91216</v>
      </c>
      <c r="U26" s="282">
        <f t="shared" si="4"/>
        <v>48.01170606409912</v>
      </c>
      <c r="V26" s="279">
        <f>SUM(V5:V25)</f>
        <v>135409</v>
      </c>
      <c r="W26" s="280">
        <f>SUM(W6:W25)</f>
        <v>2916</v>
      </c>
      <c r="X26" s="280">
        <f>SUM(X5:X25)</f>
        <v>5270</v>
      </c>
      <c r="Y26" s="280">
        <f>SUM(Y5:Y25)</f>
        <v>8186</v>
      </c>
      <c r="Z26" s="282">
        <f>(Y26*100)/V26</f>
        <v>6.045388415836466</v>
      </c>
    </row>
    <row r="27" spans="1:26" ht="20.25" customHeight="1" thickBot="1">
      <c r="A27" s="283" t="s">
        <v>15</v>
      </c>
      <c r="B27" s="284">
        <v>59909</v>
      </c>
      <c r="C27" s="285">
        <v>2340</v>
      </c>
      <c r="D27" s="286">
        <v>60249</v>
      </c>
      <c r="E27" s="285">
        <v>62589</v>
      </c>
      <c r="F27" s="287">
        <v>104.5</v>
      </c>
      <c r="G27" s="284">
        <v>86964</v>
      </c>
      <c r="H27" s="285">
        <v>23440</v>
      </c>
      <c r="I27" s="286">
        <v>85584</v>
      </c>
      <c r="J27" s="272">
        <f>I27+H27</f>
        <v>109024</v>
      </c>
      <c r="K27" s="273">
        <f>(J27*100)/G27</f>
        <v>125.36681845361299</v>
      </c>
      <c r="L27" s="284">
        <v>60493</v>
      </c>
      <c r="M27" s="285">
        <v>3849</v>
      </c>
      <c r="N27" s="286">
        <v>20450</v>
      </c>
      <c r="O27" s="272">
        <f t="shared" si="6"/>
        <v>24299</v>
      </c>
      <c r="P27" s="273">
        <f t="shared" si="7"/>
        <v>40.168283933678275</v>
      </c>
      <c r="Q27" s="284">
        <v>169429</v>
      </c>
      <c r="R27" s="285">
        <v>34305</v>
      </c>
      <c r="S27" s="286">
        <v>5980</v>
      </c>
      <c r="T27" s="272">
        <f>SUM(R27:S27)</f>
        <v>40285</v>
      </c>
      <c r="U27" s="276">
        <f>T27/Q27*100</f>
        <v>23.776921306269884</v>
      </c>
      <c r="V27" s="284">
        <v>140663</v>
      </c>
      <c r="W27" s="285"/>
      <c r="X27" s="286"/>
      <c r="Y27" s="286"/>
      <c r="Z27" s="288"/>
    </row>
  </sheetData>
  <sheetProtection/>
  <mergeCells count="8">
    <mergeCell ref="Q3:U3"/>
    <mergeCell ref="V3:Z3"/>
    <mergeCell ref="B1:J2"/>
    <mergeCell ref="O1:P1"/>
    <mergeCell ref="A3:A4"/>
    <mergeCell ref="B3:F3"/>
    <mergeCell ref="G3:K3"/>
    <mergeCell ref="L3:P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24.375" style="0" customWidth="1"/>
    <col min="2" max="2" width="10.00390625" style="0" customWidth="1"/>
    <col min="3" max="3" width="11.125" style="0" customWidth="1"/>
    <col min="4" max="4" width="10.375" style="0" customWidth="1"/>
    <col min="5" max="5" width="9.875" style="0" customWidth="1"/>
    <col min="6" max="6" width="9.625" style="0" customWidth="1"/>
    <col min="7" max="7" width="11.25390625" style="0" customWidth="1"/>
    <col min="8" max="8" width="10.375" style="0" customWidth="1"/>
    <col min="9" max="9" width="9.00390625" style="0" customWidth="1"/>
    <col min="10" max="10" width="9.875" style="0" customWidth="1"/>
    <col min="11" max="11" width="14.25390625" style="0" customWidth="1"/>
  </cols>
  <sheetData>
    <row r="1" spans="1:9" ht="18.75">
      <c r="A1" s="289"/>
      <c r="B1" s="437" t="s">
        <v>124</v>
      </c>
      <c r="C1" s="438"/>
      <c r="D1" s="438"/>
      <c r="E1" s="438"/>
      <c r="F1" s="438"/>
      <c r="G1" s="438"/>
      <c r="H1" s="438"/>
      <c r="I1" s="290"/>
    </row>
    <row r="2" spans="1:10" ht="19.5" thickBot="1">
      <c r="A2" s="1"/>
      <c r="B2" s="439"/>
      <c r="C2" s="439"/>
      <c r="D2" s="439"/>
      <c r="E2" s="439"/>
      <c r="F2" s="439"/>
      <c r="G2" s="439"/>
      <c r="H2" s="439"/>
      <c r="I2" s="440">
        <v>42239</v>
      </c>
      <c r="J2" s="441"/>
    </row>
    <row r="3" spans="1:12" ht="19.5" customHeight="1">
      <c r="A3" s="442" t="s">
        <v>125</v>
      </c>
      <c r="B3" s="444" t="s">
        <v>126</v>
      </c>
      <c r="C3" s="445"/>
      <c r="D3" s="445"/>
      <c r="E3" s="445"/>
      <c r="F3" s="445"/>
      <c r="G3" s="445"/>
      <c r="H3" s="445"/>
      <c r="I3" s="446"/>
      <c r="J3" s="447" t="s">
        <v>127</v>
      </c>
      <c r="K3" s="448"/>
      <c r="L3" s="449"/>
    </row>
    <row r="4" spans="1:12" ht="19.5" customHeight="1">
      <c r="A4" s="443"/>
      <c r="B4" s="453" t="s">
        <v>128</v>
      </c>
      <c r="C4" s="454"/>
      <c r="D4" s="454"/>
      <c r="E4" s="455"/>
      <c r="F4" s="453" t="s">
        <v>129</v>
      </c>
      <c r="G4" s="454"/>
      <c r="H4" s="454"/>
      <c r="I4" s="456"/>
      <c r="J4" s="450"/>
      <c r="K4" s="451"/>
      <c r="L4" s="452"/>
    </row>
    <row r="5" spans="1:12" ht="21.75" customHeight="1" thickBot="1">
      <c r="A5" s="443"/>
      <c r="B5" s="291" t="s">
        <v>130</v>
      </c>
      <c r="C5" s="292" t="s">
        <v>131</v>
      </c>
      <c r="D5" s="292" t="s">
        <v>132</v>
      </c>
      <c r="E5" s="293" t="s">
        <v>14</v>
      </c>
      <c r="F5" s="291" t="s">
        <v>130</v>
      </c>
      <c r="G5" s="292" t="s">
        <v>131</v>
      </c>
      <c r="H5" s="292" t="s">
        <v>132</v>
      </c>
      <c r="I5" s="294" t="s">
        <v>14</v>
      </c>
      <c r="J5" s="295" t="s">
        <v>130</v>
      </c>
      <c r="K5" s="296" t="s">
        <v>133</v>
      </c>
      <c r="L5" s="297" t="s">
        <v>14</v>
      </c>
    </row>
    <row r="6" spans="1:12" ht="20.25" customHeight="1">
      <c r="A6" s="298" t="s">
        <v>0</v>
      </c>
      <c r="B6" s="299">
        <v>469</v>
      </c>
      <c r="C6" s="300">
        <v>469</v>
      </c>
      <c r="D6" s="300">
        <v>469</v>
      </c>
      <c r="E6" s="301">
        <f aca="true" t="shared" si="0" ref="E6:E26">D6/B6*100</f>
        <v>100</v>
      </c>
      <c r="F6" s="302"/>
      <c r="G6" s="303"/>
      <c r="H6" s="303"/>
      <c r="I6" s="304"/>
      <c r="J6" s="305"/>
      <c r="K6" s="306"/>
      <c r="L6" s="307"/>
    </row>
    <row r="7" spans="1:12" ht="20.25" customHeight="1">
      <c r="A7" s="298" t="s">
        <v>18</v>
      </c>
      <c r="B7" s="308">
        <v>7677</v>
      </c>
      <c r="C7" s="300">
        <v>7677</v>
      </c>
      <c r="D7" s="300">
        <v>7677</v>
      </c>
      <c r="E7" s="301">
        <f t="shared" si="0"/>
        <v>100</v>
      </c>
      <c r="F7" s="309">
        <v>2735</v>
      </c>
      <c r="G7" s="303">
        <v>2735</v>
      </c>
      <c r="H7" s="303">
        <v>2735</v>
      </c>
      <c r="I7" s="304">
        <f aca="true" t="shared" si="1" ref="I7:I26">H7/F7*100</f>
        <v>100</v>
      </c>
      <c r="J7" s="310">
        <v>4136</v>
      </c>
      <c r="K7" s="311"/>
      <c r="L7" s="312">
        <f>IF(K7&gt;0,K7/J7*100,"")</f>
      </c>
    </row>
    <row r="8" spans="1:12" ht="19.5" customHeight="1">
      <c r="A8" s="298" t="s">
        <v>19</v>
      </c>
      <c r="B8" s="308">
        <v>5042</v>
      </c>
      <c r="C8" s="300">
        <v>4074</v>
      </c>
      <c r="D8" s="300">
        <v>3740</v>
      </c>
      <c r="E8" s="301">
        <f t="shared" si="0"/>
        <v>74.1769139230464</v>
      </c>
      <c r="F8" s="309">
        <v>2033</v>
      </c>
      <c r="G8" s="303">
        <v>1772</v>
      </c>
      <c r="H8" s="303">
        <v>1772</v>
      </c>
      <c r="I8" s="304">
        <f t="shared" si="1"/>
        <v>87.16182980816527</v>
      </c>
      <c r="J8" s="310">
        <v>7632</v>
      </c>
      <c r="K8" s="311">
        <v>3580</v>
      </c>
      <c r="L8" s="312">
        <f aca="true" t="shared" si="2" ref="L8:L28">IF(K8&gt;0,K8/J8*100,"")</f>
        <v>46.90775681341719</v>
      </c>
    </row>
    <row r="9" spans="1:12" ht="19.5" customHeight="1">
      <c r="A9" s="298" t="s">
        <v>1</v>
      </c>
      <c r="B9" s="308">
        <v>3728</v>
      </c>
      <c r="C9" s="300">
        <v>3728</v>
      </c>
      <c r="D9" s="300">
        <v>3728</v>
      </c>
      <c r="E9" s="301">
        <f t="shared" si="0"/>
        <v>100</v>
      </c>
      <c r="F9" s="309">
        <v>2127</v>
      </c>
      <c r="G9" s="303">
        <v>2127</v>
      </c>
      <c r="H9" s="303">
        <v>2127</v>
      </c>
      <c r="I9" s="304">
        <f t="shared" si="1"/>
        <v>100</v>
      </c>
      <c r="J9" s="310">
        <v>4907</v>
      </c>
      <c r="K9" s="311"/>
      <c r="L9" s="312">
        <f t="shared" si="2"/>
      </c>
    </row>
    <row r="10" spans="1:12" ht="18.75">
      <c r="A10" s="298" t="s">
        <v>2</v>
      </c>
      <c r="B10" s="308">
        <v>3381</v>
      </c>
      <c r="C10" s="300">
        <v>3381</v>
      </c>
      <c r="D10" s="300">
        <v>3381</v>
      </c>
      <c r="E10" s="301">
        <f t="shared" si="0"/>
        <v>100</v>
      </c>
      <c r="F10" s="309">
        <v>495</v>
      </c>
      <c r="G10" s="303">
        <v>495</v>
      </c>
      <c r="H10" s="303">
        <v>495</v>
      </c>
      <c r="I10" s="304">
        <f t="shared" si="1"/>
        <v>100</v>
      </c>
      <c r="J10" s="310">
        <v>12788</v>
      </c>
      <c r="K10" s="311"/>
      <c r="L10" s="312">
        <f t="shared" si="2"/>
      </c>
    </row>
    <row r="11" spans="1:12" ht="18.75">
      <c r="A11" s="298" t="s">
        <v>16</v>
      </c>
      <c r="B11" s="308">
        <v>3876</v>
      </c>
      <c r="C11" s="300">
        <v>3876</v>
      </c>
      <c r="D11" s="300">
        <v>3876</v>
      </c>
      <c r="E11" s="301">
        <f t="shared" si="0"/>
        <v>100</v>
      </c>
      <c r="F11" s="309">
        <v>4597</v>
      </c>
      <c r="G11" s="303">
        <v>4597</v>
      </c>
      <c r="H11" s="303">
        <v>4597</v>
      </c>
      <c r="I11" s="304">
        <f t="shared" si="1"/>
        <v>100</v>
      </c>
      <c r="J11" s="310">
        <v>17368</v>
      </c>
      <c r="K11" s="311">
        <v>3180</v>
      </c>
      <c r="L11" s="312">
        <f t="shared" si="2"/>
        <v>18.309534776600643</v>
      </c>
    </row>
    <row r="12" spans="1:12" ht="18.75">
      <c r="A12" s="298" t="s">
        <v>3</v>
      </c>
      <c r="B12" s="308">
        <v>5068</v>
      </c>
      <c r="C12" s="300">
        <v>5068</v>
      </c>
      <c r="D12" s="300">
        <v>5068</v>
      </c>
      <c r="E12" s="301">
        <f t="shared" si="0"/>
        <v>100</v>
      </c>
      <c r="F12" s="309">
        <v>3866</v>
      </c>
      <c r="G12" s="303">
        <v>3866</v>
      </c>
      <c r="H12" s="303">
        <v>3866</v>
      </c>
      <c r="I12" s="304">
        <f t="shared" si="1"/>
        <v>100</v>
      </c>
      <c r="J12" s="310">
        <v>27525</v>
      </c>
      <c r="K12" s="311">
        <v>2861</v>
      </c>
      <c r="L12" s="312">
        <f t="shared" si="2"/>
        <v>10.39418710263397</v>
      </c>
    </row>
    <row r="13" spans="1:12" ht="18.75">
      <c r="A13" s="298" t="s">
        <v>4</v>
      </c>
      <c r="B13" s="308">
        <v>5036</v>
      </c>
      <c r="C13" s="300">
        <v>5014</v>
      </c>
      <c r="D13" s="300">
        <v>5014</v>
      </c>
      <c r="E13" s="301">
        <f t="shared" si="0"/>
        <v>99.56314535345511</v>
      </c>
      <c r="F13" s="309">
        <v>9204</v>
      </c>
      <c r="G13" s="303">
        <v>6050</v>
      </c>
      <c r="H13" s="303">
        <v>5963</v>
      </c>
      <c r="I13" s="304">
        <f t="shared" si="1"/>
        <v>64.787049109083</v>
      </c>
      <c r="J13" s="310">
        <v>67815</v>
      </c>
      <c r="K13" s="311">
        <v>20374</v>
      </c>
      <c r="L13" s="312">
        <f t="shared" si="2"/>
        <v>30.043500700435004</v>
      </c>
    </row>
    <row r="14" spans="1:12" ht="18.75">
      <c r="A14" s="298" t="s">
        <v>5</v>
      </c>
      <c r="B14" s="308">
        <v>2564</v>
      </c>
      <c r="C14" s="300">
        <v>2554</v>
      </c>
      <c r="D14" s="300">
        <v>2554</v>
      </c>
      <c r="E14" s="301">
        <f t="shared" si="0"/>
        <v>99.60998439937597</v>
      </c>
      <c r="F14" s="309">
        <v>1151</v>
      </c>
      <c r="G14" s="303">
        <v>1151</v>
      </c>
      <c r="H14" s="303">
        <v>1151</v>
      </c>
      <c r="I14" s="304">
        <f t="shared" si="1"/>
        <v>100</v>
      </c>
      <c r="J14" s="310">
        <v>17357</v>
      </c>
      <c r="K14" s="311"/>
      <c r="L14" s="312">
        <f t="shared" si="2"/>
      </c>
    </row>
    <row r="15" spans="1:12" ht="18.75">
      <c r="A15" s="298" t="s">
        <v>6</v>
      </c>
      <c r="B15" s="308">
        <v>795</v>
      </c>
      <c r="C15" s="300">
        <v>795</v>
      </c>
      <c r="D15" s="300">
        <v>795</v>
      </c>
      <c r="E15" s="301">
        <f t="shared" si="0"/>
        <v>100</v>
      </c>
      <c r="F15" s="309">
        <v>199</v>
      </c>
      <c r="G15" s="303">
        <v>199</v>
      </c>
      <c r="H15" s="303">
        <v>199</v>
      </c>
      <c r="I15" s="304">
        <f t="shared" si="1"/>
        <v>100</v>
      </c>
      <c r="J15" s="310">
        <v>17577</v>
      </c>
      <c r="K15" s="311">
        <v>3200</v>
      </c>
      <c r="L15" s="312">
        <f t="shared" si="2"/>
        <v>18.205609603459067</v>
      </c>
    </row>
    <row r="16" spans="1:12" ht="18.75">
      <c r="A16" s="298" t="s">
        <v>7</v>
      </c>
      <c r="B16" s="308">
        <v>2125</v>
      </c>
      <c r="C16" s="300">
        <v>2180</v>
      </c>
      <c r="D16" s="300">
        <v>2180</v>
      </c>
      <c r="E16" s="301">
        <f t="shared" si="0"/>
        <v>102.58823529411765</v>
      </c>
      <c r="F16" s="309">
        <v>1723</v>
      </c>
      <c r="G16" s="303">
        <v>1723</v>
      </c>
      <c r="H16" s="303">
        <v>1723</v>
      </c>
      <c r="I16" s="304">
        <f t="shared" si="1"/>
        <v>100</v>
      </c>
      <c r="J16" s="310">
        <v>19600</v>
      </c>
      <c r="K16" s="311">
        <v>3555</v>
      </c>
      <c r="L16" s="312">
        <f t="shared" si="2"/>
        <v>18.137755102040817</v>
      </c>
    </row>
    <row r="17" spans="1:12" ht="18.75">
      <c r="A17" s="298" t="s">
        <v>8</v>
      </c>
      <c r="B17" s="308">
        <v>1362</v>
      </c>
      <c r="C17" s="300">
        <v>1362</v>
      </c>
      <c r="D17" s="300">
        <v>1362</v>
      </c>
      <c r="E17" s="301">
        <f t="shared" si="0"/>
        <v>100</v>
      </c>
      <c r="F17" s="309">
        <v>445</v>
      </c>
      <c r="G17" s="303">
        <v>445</v>
      </c>
      <c r="H17" s="303">
        <v>445</v>
      </c>
      <c r="I17" s="304">
        <f t="shared" si="1"/>
        <v>100</v>
      </c>
      <c r="J17" s="310">
        <v>9083</v>
      </c>
      <c r="K17" s="311"/>
      <c r="L17" s="312">
        <f t="shared" si="2"/>
      </c>
    </row>
    <row r="18" spans="1:12" ht="18.75">
      <c r="A18" s="298" t="s">
        <v>20</v>
      </c>
      <c r="B18" s="308">
        <v>3116</v>
      </c>
      <c r="C18" s="300">
        <v>3116</v>
      </c>
      <c r="D18" s="300">
        <v>3116</v>
      </c>
      <c r="E18" s="301">
        <f t="shared" si="0"/>
        <v>100</v>
      </c>
      <c r="F18" s="309" t="s">
        <v>134</v>
      </c>
      <c r="G18" s="303">
        <v>1531</v>
      </c>
      <c r="H18" s="303">
        <v>1531</v>
      </c>
      <c r="I18" s="304">
        <f t="shared" si="1"/>
        <v>88.03910293271996</v>
      </c>
      <c r="J18" s="310">
        <v>23403</v>
      </c>
      <c r="K18" s="311">
        <v>6980</v>
      </c>
      <c r="L18" s="312">
        <f t="shared" si="2"/>
        <v>29.825236080844338</v>
      </c>
    </row>
    <row r="19" spans="1:12" ht="18.75">
      <c r="A19" s="298" t="s">
        <v>9</v>
      </c>
      <c r="B19" s="308">
        <v>1821</v>
      </c>
      <c r="C19" s="300">
        <v>1821</v>
      </c>
      <c r="D19" s="300">
        <v>1821</v>
      </c>
      <c r="E19" s="301">
        <f t="shared" si="0"/>
        <v>100</v>
      </c>
      <c r="F19" s="309">
        <v>1140</v>
      </c>
      <c r="G19" s="303">
        <v>1140</v>
      </c>
      <c r="H19" s="303">
        <v>1140</v>
      </c>
      <c r="I19" s="304">
        <f t="shared" si="1"/>
        <v>100</v>
      </c>
      <c r="J19" s="310">
        <v>12203</v>
      </c>
      <c r="K19" s="311">
        <v>1230</v>
      </c>
      <c r="L19" s="312">
        <f t="shared" si="2"/>
        <v>10.079488650331886</v>
      </c>
    </row>
    <row r="20" spans="1:12" ht="20.25" customHeight="1">
      <c r="A20" s="298" t="s">
        <v>10</v>
      </c>
      <c r="B20" s="308">
        <v>3119</v>
      </c>
      <c r="C20" s="300">
        <v>3119</v>
      </c>
      <c r="D20" s="300">
        <v>3119</v>
      </c>
      <c r="E20" s="301">
        <f t="shared" si="0"/>
        <v>100</v>
      </c>
      <c r="F20" s="309">
        <v>2655</v>
      </c>
      <c r="G20" s="303">
        <v>2655</v>
      </c>
      <c r="H20" s="303">
        <v>2655</v>
      </c>
      <c r="I20" s="304">
        <f t="shared" si="1"/>
        <v>100</v>
      </c>
      <c r="J20" s="310">
        <v>20122</v>
      </c>
      <c r="K20" s="311">
        <v>2344</v>
      </c>
      <c r="L20" s="312">
        <f t="shared" si="2"/>
        <v>11.64894145711162</v>
      </c>
    </row>
    <row r="21" spans="1:12" ht="18.75">
      <c r="A21" s="298" t="s">
        <v>21</v>
      </c>
      <c r="B21" s="308">
        <v>1751</v>
      </c>
      <c r="C21" s="300">
        <v>1751</v>
      </c>
      <c r="D21" s="300">
        <v>1751</v>
      </c>
      <c r="E21" s="301">
        <f t="shared" si="0"/>
        <v>100</v>
      </c>
      <c r="F21" s="309">
        <v>3408</v>
      </c>
      <c r="G21" s="303">
        <v>3408</v>
      </c>
      <c r="H21" s="303">
        <v>3408</v>
      </c>
      <c r="I21" s="304">
        <f t="shared" si="1"/>
        <v>100</v>
      </c>
      <c r="J21" s="310">
        <v>52396</v>
      </c>
      <c r="K21" s="311"/>
      <c r="L21" s="312">
        <f t="shared" si="2"/>
      </c>
    </row>
    <row r="22" spans="1:12" ht="18.75">
      <c r="A22" s="298" t="s">
        <v>22</v>
      </c>
      <c r="B22" s="308">
        <v>5186</v>
      </c>
      <c r="C22" s="300">
        <v>5186</v>
      </c>
      <c r="D22" s="300">
        <v>5186</v>
      </c>
      <c r="E22" s="301">
        <f t="shared" si="0"/>
        <v>100</v>
      </c>
      <c r="F22" s="309">
        <v>1991</v>
      </c>
      <c r="G22" s="303">
        <v>1741</v>
      </c>
      <c r="H22" s="303">
        <v>1741</v>
      </c>
      <c r="I22" s="304">
        <f t="shared" si="1"/>
        <v>87.44349573078854</v>
      </c>
      <c r="J22" s="310">
        <v>16102</v>
      </c>
      <c r="K22" s="311">
        <v>3644</v>
      </c>
      <c r="L22" s="312">
        <f t="shared" si="2"/>
        <v>22.63072910197491</v>
      </c>
    </row>
    <row r="23" spans="1:12" ht="18.75">
      <c r="A23" s="298" t="s">
        <v>11</v>
      </c>
      <c r="B23" s="308">
        <v>2178</v>
      </c>
      <c r="C23" s="300">
        <v>2178</v>
      </c>
      <c r="D23" s="300">
        <v>2178</v>
      </c>
      <c r="E23" s="301">
        <f t="shared" si="0"/>
        <v>100</v>
      </c>
      <c r="F23" s="309">
        <v>1002</v>
      </c>
      <c r="G23" s="303">
        <v>1002</v>
      </c>
      <c r="H23" s="303">
        <v>1002</v>
      </c>
      <c r="I23" s="304">
        <f t="shared" si="1"/>
        <v>100</v>
      </c>
      <c r="J23" s="310">
        <v>5334</v>
      </c>
      <c r="K23" s="311"/>
      <c r="L23" s="312">
        <f t="shared" si="2"/>
      </c>
    </row>
    <row r="24" spans="1:12" ht="18.75">
      <c r="A24" s="298" t="s">
        <v>12</v>
      </c>
      <c r="B24" s="308">
        <v>6295</v>
      </c>
      <c r="C24" s="300">
        <v>6483</v>
      </c>
      <c r="D24" s="300">
        <v>6483</v>
      </c>
      <c r="E24" s="301">
        <f t="shared" si="0"/>
        <v>102.98649722001589</v>
      </c>
      <c r="F24" s="309">
        <v>2160</v>
      </c>
      <c r="G24" s="303">
        <v>2160</v>
      </c>
      <c r="H24" s="303">
        <v>2160</v>
      </c>
      <c r="I24" s="304">
        <f t="shared" si="1"/>
        <v>100</v>
      </c>
      <c r="J24" s="310">
        <v>28000</v>
      </c>
      <c r="K24" s="311">
        <v>14000</v>
      </c>
      <c r="L24" s="312">
        <f t="shared" si="2"/>
        <v>50</v>
      </c>
    </row>
    <row r="25" spans="1:12" ht="20.25" customHeight="1">
      <c r="A25" s="298" t="s">
        <v>23</v>
      </c>
      <c r="B25" s="308">
        <v>3988</v>
      </c>
      <c r="C25" s="300">
        <v>3988</v>
      </c>
      <c r="D25" s="300">
        <v>3988</v>
      </c>
      <c r="E25" s="301">
        <f t="shared" si="0"/>
        <v>100</v>
      </c>
      <c r="F25" s="309">
        <v>2408</v>
      </c>
      <c r="G25" s="303">
        <v>1800</v>
      </c>
      <c r="H25" s="303">
        <v>1800</v>
      </c>
      <c r="I25" s="304">
        <f t="shared" si="1"/>
        <v>74.75083056478405</v>
      </c>
      <c r="J25" s="310">
        <v>66893</v>
      </c>
      <c r="K25" s="311"/>
      <c r="L25" s="312">
        <f t="shared" si="2"/>
      </c>
    </row>
    <row r="26" spans="1:12" ht="21" customHeight="1">
      <c r="A26" s="298" t="s">
        <v>13</v>
      </c>
      <c r="B26" s="308">
        <v>3868</v>
      </c>
      <c r="C26" s="300">
        <v>3727</v>
      </c>
      <c r="D26" s="300">
        <v>3727</v>
      </c>
      <c r="E26" s="301">
        <f t="shared" si="0"/>
        <v>96.35470527404343</v>
      </c>
      <c r="F26" s="309">
        <v>3968</v>
      </c>
      <c r="G26" s="303">
        <v>1184</v>
      </c>
      <c r="H26" s="303">
        <v>1146</v>
      </c>
      <c r="I26" s="304">
        <f t="shared" si="1"/>
        <v>28.881048387096776</v>
      </c>
      <c r="J26" s="310">
        <v>46735</v>
      </c>
      <c r="K26" s="311"/>
      <c r="L26" s="312">
        <f t="shared" si="2"/>
      </c>
    </row>
    <row r="27" spans="1:12" ht="19.5" thickBot="1">
      <c r="A27" s="313"/>
      <c r="B27" s="314"/>
      <c r="C27" s="315"/>
      <c r="D27" s="315"/>
      <c r="E27" s="301"/>
      <c r="F27" s="316"/>
      <c r="G27" s="303"/>
      <c r="H27" s="303"/>
      <c r="I27" s="304"/>
      <c r="J27" s="317"/>
      <c r="K27" s="318"/>
      <c r="L27" s="319"/>
    </row>
    <row r="28" spans="1:12" ht="19.5" thickBot="1">
      <c r="A28" s="320" t="s">
        <v>99</v>
      </c>
      <c r="B28" s="321">
        <f>SUM(B6:B27)</f>
        <v>72445</v>
      </c>
      <c r="C28" s="322">
        <f>SUM(C6:C27)</f>
        <v>71547</v>
      </c>
      <c r="D28" s="322">
        <f>SUM(D6:D27)</f>
        <v>71213</v>
      </c>
      <c r="E28" s="323">
        <f>D28/B28*100</f>
        <v>98.29939954448203</v>
      </c>
      <c r="F28" s="324">
        <f>SUM(F6:F27)</f>
        <v>47307</v>
      </c>
      <c r="G28" s="325">
        <f>SUM(G6:G27)</f>
        <v>41781</v>
      </c>
      <c r="H28" s="325">
        <f>SUM(H6:H27)</f>
        <v>41656</v>
      </c>
      <c r="I28" s="326">
        <f>H28/F28*100</f>
        <v>88.0546219375568</v>
      </c>
      <c r="J28" s="327">
        <f>SUM(J7:J26)</f>
        <v>476976</v>
      </c>
      <c r="K28" s="328">
        <f>SUM(K7:K26)</f>
        <v>64948</v>
      </c>
      <c r="L28" s="329">
        <f t="shared" si="2"/>
        <v>13.616618026902822</v>
      </c>
    </row>
  </sheetData>
  <sheetProtection/>
  <mergeCells count="7">
    <mergeCell ref="B1:H2"/>
    <mergeCell ref="I2:J2"/>
    <mergeCell ref="A3:A5"/>
    <mergeCell ref="B3:I3"/>
    <mergeCell ref="J3:L4"/>
    <mergeCell ref="B4:E4"/>
    <mergeCell ref="F4:I4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P23" sqref="P23"/>
    </sheetView>
  </sheetViews>
  <sheetFormatPr defaultColWidth="9.00390625" defaultRowHeight="12.75"/>
  <cols>
    <col min="1" max="1" width="18.625" style="0" customWidth="1"/>
    <col min="2" max="2" width="7.875" style="0" customWidth="1"/>
    <col min="3" max="3" width="7.625" style="0" customWidth="1"/>
    <col min="4" max="4" width="7.875" style="0" customWidth="1"/>
    <col min="5" max="5" width="8.25390625" style="0" customWidth="1"/>
    <col min="6" max="6" width="8.375" style="0" customWidth="1"/>
    <col min="7" max="7" width="7.625" style="0" customWidth="1"/>
    <col min="8" max="8" width="7.25390625" style="0" customWidth="1"/>
    <col min="9" max="9" width="8.375" style="0" customWidth="1"/>
    <col min="10" max="10" width="8.75390625" style="0" customWidth="1"/>
    <col min="11" max="12" width="8.375" style="0" customWidth="1"/>
    <col min="13" max="13" width="8.25390625" style="0" customWidth="1"/>
    <col min="14" max="14" width="8.625" style="0" customWidth="1"/>
    <col min="15" max="15" width="7.625" style="0" customWidth="1"/>
    <col min="16" max="16" width="7.25390625" style="0" customWidth="1"/>
  </cols>
  <sheetData>
    <row r="1" spans="1:16" ht="15.75">
      <c r="A1" s="330"/>
      <c r="B1" s="457" t="s">
        <v>135</v>
      </c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60">
        <v>42605</v>
      </c>
      <c r="P1" s="460"/>
    </row>
    <row r="2" spans="1:16" ht="16.5" thickBot="1">
      <c r="A2" s="331" t="s">
        <v>136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332"/>
      <c r="P2" s="332"/>
    </row>
    <row r="3" spans="1:16" ht="15" customHeight="1">
      <c r="A3" s="461" t="s">
        <v>137</v>
      </c>
      <c r="B3" s="464" t="s">
        <v>138</v>
      </c>
      <c r="C3" s="464"/>
      <c r="D3" s="464"/>
      <c r="E3" s="465" t="s">
        <v>139</v>
      </c>
      <c r="F3" s="465"/>
      <c r="G3" s="465"/>
      <c r="H3" s="465"/>
      <c r="I3" s="465"/>
      <c r="J3" s="465"/>
      <c r="K3" s="467" t="s">
        <v>140</v>
      </c>
      <c r="L3" s="467"/>
      <c r="M3" s="464" t="s">
        <v>141</v>
      </c>
      <c r="N3" s="464"/>
      <c r="O3" s="464"/>
      <c r="P3" s="468"/>
    </row>
    <row r="4" spans="1:16" ht="18" customHeight="1">
      <c r="A4" s="462"/>
      <c r="B4" s="469" t="s">
        <v>142</v>
      </c>
      <c r="C4" s="471" t="s">
        <v>143</v>
      </c>
      <c r="D4" s="471"/>
      <c r="E4" s="466"/>
      <c r="F4" s="466"/>
      <c r="G4" s="466"/>
      <c r="H4" s="466"/>
      <c r="I4" s="466"/>
      <c r="J4" s="466"/>
      <c r="K4" s="471" t="s">
        <v>144</v>
      </c>
      <c r="L4" s="471"/>
      <c r="M4" s="472" t="s">
        <v>145</v>
      </c>
      <c r="N4" s="472"/>
      <c r="O4" s="472" t="s">
        <v>146</v>
      </c>
      <c r="P4" s="473"/>
    </row>
    <row r="5" spans="1:16" ht="18" customHeight="1">
      <c r="A5" s="462"/>
      <c r="B5" s="469"/>
      <c r="C5" s="471" t="s">
        <v>147</v>
      </c>
      <c r="D5" s="471"/>
      <c r="E5" s="471" t="s">
        <v>148</v>
      </c>
      <c r="F5" s="471"/>
      <c r="G5" s="474" t="s">
        <v>149</v>
      </c>
      <c r="H5" s="474"/>
      <c r="I5" s="474" t="s">
        <v>150</v>
      </c>
      <c r="J5" s="474"/>
      <c r="K5" s="475" t="s">
        <v>151</v>
      </c>
      <c r="L5" s="475"/>
      <c r="M5" s="475" t="s">
        <v>149</v>
      </c>
      <c r="N5" s="475"/>
      <c r="O5" s="475" t="s">
        <v>149</v>
      </c>
      <c r="P5" s="476"/>
    </row>
    <row r="6" spans="1:16" ht="18" customHeight="1" thickBot="1">
      <c r="A6" s="463"/>
      <c r="B6" s="470"/>
      <c r="C6" s="333" t="s">
        <v>156</v>
      </c>
      <c r="D6" s="333" t="s">
        <v>158</v>
      </c>
      <c r="E6" s="334" t="s">
        <v>152</v>
      </c>
      <c r="F6" s="334" t="s">
        <v>153</v>
      </c>
      <c r="G6" s="334" t="s">
        <v>152</v>
      </c>
      <c r="H6" s="334" t="s">
        <v>153</v>
      </c>
      <c r="I6" s="334" t="s">
        <v>152</v>
      </c>
      <c r="J6" s="334" t="s">
        <v>153</v>
      </c>
      <c r="K6" s="334" t="s">
        <v>152</v>
      </c>
      <c r="L6" s="334" t="s">
        <v>153</v>
      </c>
      <c r="M6" s="334" t="s">
        <v>152</v>
      </c>
      <c r="N6" s="334" t="s">
        <v>153</v>
      </c>
      <c r="O6" s="334" t="s">
        <v>152</v>
      </c>
      <c r="P6" s="335" t="s">
        <v>153</v>
      </c>
    </row>
    <row r="7" spans="1:16" ht="18.75" customHeight="1">
      <c r="A7" s="336" t="s">
        <v>0</v>
      </c>
      <c r="B7" s="337">
        <v>56</v>
      </c>
      <c r="C7" s="337">
        <v>56</v>
      </c>
      <c r="D7" s="337">
        <v>56</v>
      </c>
      <c r="E7" s="338">
        <v>86</v>
      </c>
      <c r="F7" s="339">
        <v>81.2</v>
      </c>
      <c r="G7" s="338">
        <v>0.4</v>
      </c>
      <c r="H7" s="340">
        <v>0.4</v>
      </c>
      <c r="I7" s="338">
        <v>0.3</v>
      </c>
      <c r="J7" s="340">
        <v>0.3</v>
      </c>
      <c r="K7" s="341">
        <f aca="true" t="shared" si="0" ref="K7:K28">G7/D7*1000</f>
        <v>7.142857142857143</v>
      </c>
      <c r="L7" s="342">
        <v>7.142857142857143</v>
      </c>
      <c r="M7" s="343">
        <v>6.5</v>
      </c>
      <c r="N7" s="343">
        <v>6.5</v>
      </c>
      <c r="O7" s="344">
        <v>0.5</v>
      </c>
      <c r="P7" s="345">
        <v>0.5</v>
      </c>
    </row>
    <row r="8" spans="1:16" ht="18" customHeight="1">
      <c r="A8" s="346" t="s">
        <v>100</v>
      </c>
      <c r="B8" s="347">
        <v>1004</v>
      </c>
      <c r="C8" s="347">
        <v>1111</v>
      </c>
      <c r="D8" s="347">
        <v>1111</v>
      </c>
      <c r="E8" s="348">
        <v>2838</v>
      </c>
      <c r="F8" s="349">
        <v>2334.5</v>
      </c>
      <c r="G8" s="348">
        <v>13.2</v>
      </c>
      <c r="H8" s="350">
        <v>11.5</v>
      </c>
      <c r="I8" s="348">
        <v>11.6</v>
      </c>
      <c r="J8" s="350">
        <v>10.2</v>
      </c>
      <c r="K8" s="351">
        <f t="shared" si="0"/>
        <v>11.881188118811881</v>
      </c>
      <c r="L8" s="352">
        <v>11.581067472306142</v>
      </c>
      <c r="M8" s="353">
        <v>672</v>
      </c>
      <c r="N8" s="353">
        <v>698</v>
      </c>
      <c r="O8" s="354">
        <v>3</v>
      </c>
      <c r="P8" s="355">
        <v>3</v>
      </c>
    </row>
    <row r="9" spans="1:16" ht="18" customHeight="1">
      <c r="A9" s="346" t="s">
        <v>101</v>
      </c>
      <c r="B9" s="347">
        <v>1149</v>
      </c>
      <c r="C9" s="347">
        <v>1149</v>
      </c>
      <c r="D9" s="347">
        <v>1149</v>
      </c>
      <c r="E9" s="348">
        <v>2709</v>
      </c>
      <c r="F9" s="349">
        <v>2314.2</v>
      </c>
      <c r="G9" s="348">
        <v>11.8</v>
      </c>
      <c r="H9" s="350">
        <v>11.4</v>
      </c>
      <c r="I9" s="348">
        <v>11.3</v>
      </c>
      <c r="J9" s="350">
        <v>9.1</v>
      </c>
      <c r="K9" s="351">
        <f t="shared" si="0"/>
        <v>10.269799825935598</v>
      </c>
      <c r="L9" s="352">
        <v>12.012644889357219</v>
      </c>
      <c r="M9" s="353">
        <v>940</v>
      </c>
      <c r="N9" s="353">
        <v>852</v>
      </c>
      <c r="O9" s="354">
        <v>4</v>
      </c>
      <c r="P9" s="355">
        <v>4</v>
      </c>
    </row>
    <row r="10" spans="1:16" ht="18" customHeight="1">
      <c r="A10" s="346" t="s">
        <v>1</v>
      </c>
      <c r="B10" s="347">
        <v>299</v>
      </c>
      <c r="C10" s="347">
        <v>330</v>
      </c>
      <c r="D10" s="347">
        <v>330</v>
      </c>
      <c r="E10" s="348">
        <v>666.5</v>
      </c>
      <c r="F10" s="349">
        <v>588.7</v>
      </c>
      <c r="G10" s="348">
        <v>3.1</v>
      </c>
      <c r="H10" s="350">
        <v>2.9</v>
      </c>
      <c r="I10" s="348">
        <v>3</v>
      </c>
      <c r="J10" s="350">
        <v>2.8</v>
      </c>
      <c r="K10" s="351">
        <f t="shared" si="0"/>
        <v>9.393939393939394</v>
      </c>
      <c r="L10" s="352">
        <v>9.764309764309763</v>
      </c>
      <c r="M10" s="353">
        <v>770</v>
      </c>
      <c r="N10" s="353">
        <v>745</v>
      </c>
      <c r="O10" s="354">
        <v>4</v>
      </c>
      <c r="P10" s="355">
        <v>4</v>
      </c>
    </row>
    <row r="11" spans="1:16" ht="18" customHeight="1">
      <c r="A11" s="346" t="s">
        <v>2</v>
      </c>
      <c r="B11" s="347">
        <v>690</v>
      </c>
      <c r="C11" s="347">
        <v>690</v>
      </c>
      <c r="D11" s="347">
        <v>690</v>
      </c>
      <c r="E11" s="348">
        <v>1870.5</v>
      </c>
      <c r="F11" s="349">
        <v>1684.9</v>
      </c>
      <c r="G11" s="348">
        <v>8.7</v>
      </c>
      <c r="H11" s="350">
        <v>8.3</v>
      </c>
      <c r="I11" s="348">
        <v>7.6</v>
      </c>
      <c r="J11" s="350">
        <v>7.3</v>
      </c>
      <c r="K11" s="351">
        <f t="shared" si="0"/>
        <v>12.608695652173912</v>
      </c>
      <c r="L11" s="352">
        <v>12.028985507246377</v>
      </c>
      <c r="M11" s="353">
        <v>1547</v>
      </c>
      <c r="N11" s="353">
        <v>1495</v>
      </c>
      <c r="O11" s="354">
        <v>10.5</v>
      </c>
      <c r="P11" s="355">
        <v>10.5</v>
      </c>
    </row>
    <row r="12" spans="1:16" ht="19.5" customHeight="1">
      <c r="A12" s="346" t="s">
        <v>16</v>
      </c>
      <c r="B12" s="347">
        <v>433</v>
      </c>
      <c r="C12" s="347">
        <v>467</v>
      </c>
      <c r="D12" s="347">
        <v>467</v>
      </c>
      <c r="E12" s="348">
        <v>1677</v>
      </c>
      <c r="F12" s="349">
        <v>1400.7</v>
      </c>
      <c r="G12" s="348">
        <v>6.6</v>
      </c>
      <c r="H12" s="350">
        <v>6.9</v>
      </c>
      <c r="I12" s="348">
        <v>6.5</v>
      </c>
      <c r="J12" s="350">
        <v>6.8</v>
      </c>
      <c r="K12" s="351">
        <f t="shared" si="0"/>
        <v>14.132762312633831</v>
      </c>
      <c r="L12" s="352">
        <v>15.935334872979215</v>
      </c>
      <c r="M12" s="353">
        <v>2053.1</v>
      </c>
      <c r="N12" s="353">
        <v>1613.2</v>
      </c>
      <c r="O12" s="354">
        <v>10.5</v>
      </c>
      <c r="P12" s="355">
        <v>10.6</v>
      </c>
    </row>
    <row r="13" spans="1:16" ht="18.75" customHeight="1">
      <c r="A13" s="346" t="s">
        <v>3</v>
      </c>
      <c r="B13" s="347">
        <v>1659</v>
      </c>
      <c r="C13" s="347">
        <v>1380</v>
      </c>
      <c r="D13" s="347">
        <v>1380</v>
      </c>
      <c r="E13" s="348">
        <v>4192.5</v>
      </c>
      <c r="F13" s="349">
        <v>5075</v>
      </c>
      <c r="G13" s="348">
        <v>19.5</v>
      </c>
      <c r="H13" s="350">
        <v>25</v>
      </c>
      <c r="I13" s="348">
        <v>16.6</v>
      </c>
      <c r="J13" s="350">
        <v>21.8</v>
      </c>
      <c r="K13" s="351">
        <f t="shared" si="0"/>
        <v>14.130434782608695</v>
      </c>
      <c r="L13" s="352">
        <v>15.069318866787222</v>
      </c>
      <c r="M13" s="353">
        <v>523</v>
      </c>
      <c r="N13" s="353">
        <v>685</v>
      </c>
      <c r="O13" s="354">
        <v>3</v>
      </c>
      <c r="P13" s="355">
        <v>3</v>
      </c>
    </row>
    <row r="14" spans="1:16" ht="18" customHeight="1">
      <c r="A14" s="346" t="s">
        <v>4</v>
      </c>
      <c r="B14" s="347">
        <v>2742</v>
      </c>
      <c r="C14" s="347">
        <v>2742</v>
      </c>
      <c r="D14" s="347">
        <v>2742</v>
      </c>
      <c r="E14" s="348">
        <v>8127</v>
      </c>
      <c r="F14" s="349">
        <v>7998.2</v>
      </c>
      <c r="G14" s="348">
        <v>37.8</v>
      </c>
      <c r="H14" s="350">
        <v>39.4</v>
      </c>
      <c r="I14" s="348">
        <v>33.8</v>
      </c>
      <c r="J14" s="350">
        <v>35.3</v>
      </c>
      <c r="K14" s="351">
        <f t="shared" si="0"/>
        <v>13.785557986870897</v>
      </c>
      <c r="L14" s="352">
        <v>15.306915306915306</v>
      </c>
      <c r="M14" s="353">
        <v>2808</v>
      </c>
      <c r="N14" s="353">
        <v>2282</v>
      </c>
      <c r="O14" s="354">
        <v>27</v>
      </c>
      <c r="P14" s="355">
        <v>27</v>
      </c>
    </row>
    <row r="15" spans="1:16" ht="18.75" customHeight="1">
      <c r="A15" s="346" t="s">
        <v>5</v>
      </c>
      <c r="B15" s="347">
        <v>711</v>
      </c>
      <c r="C15" s="347">
        <v>720</v>
      </c>
      <c r="D15" s="347">
        <v>720</v>
      </c>
      <c r="E15" s="348">
        <v>1375.4</v>
      </c>
      <c r="F15" s="349">
        <v>1502.2</v>
      </c>
      <c r="G15" s="348">
        <v>8</v>
      </c>
      <c r="H15" s="350">
        <v>7.4</v>
      </c>
      <c r="I15" s="348">
        <v>7.5</v>
      </c>
      <c r="J15" s="350">
        <v>6.9</v>
      </c>
      <c r="K15" s="351">
        <f t="shared" si="0"/>
        <v>11.11111111111111</v>
      </c>
      <c r="L15" s="352">
        <v>11.349693251533743</v>
      </c>
      <c r="M15" s="353">
        <v>60.2</v>
      </c>
      <c r="N15" s="353">
        <v>55</v>
      </c>
      <c r="O15" s="354">
        <v>0.3</v>
      </c>
      <c r="P15" s="355">
        <v>0.3</v>
      </c>
    </row>
    <row r="16" spans="1:16" ht="20.25" customHeight="1">
      <c r="A16" s="346" t="s">
        <v>6</v>
      </c>
      <c r="B16" s="347">
        <v>600</v>
      </c>
      <c r="C16" s="347">
        <v>593</v>
      </c>
      <c r="D16" s="347">
        <v>593</v>
      </c>
      <c r="E16" s="348">
        <v>1655.5</v>
      </c>
      <c r="F16" s="349">
        <v>1705.2</v>
      </c>
      <c r="G16" s="348">
        <v>7.4</v>
      </c>
      <c r="H16" s="350">
        <v>8.4</v>
      </c>
      <c r="I16" s="348">
        <v>6.9</v>
      </c>
      <c r="J16" s="350">
        <v>7.1</v>
      </c>
      <c r="K16" s="351">
        <f t="shared" si="0"/>
        <v>12.478920741989882</v>
      </c>
      <c r="L16" s="352">
        <v>14</v>
      </c>
      <c r="M16" s="353">
        <v>2687</v>
      </c>
      <c r="N16" s="353">
        <v>2240</v>
      </c>
      <c r="O16" s="354">
        <v>13</v>
      </c>
      <c r="P16" s="355">
        <v>15</v>
      </c>
    </row>
    <row r="17" spans="1:16" ht="20.25" customHeight="1">
      <c r="A17" s="346" t="s">
        <v>7</v>
      </c>
      <c r="B17" s="347">
        <v>950</v>
      </c>
      <c r="C17" s="347">
        <v>950</v>
      </c>
      <c r="D17" s="347">
        <v>950</v>
      </c>
      <c r="E17" s="348">
        <v>3676.5</v>
      </c>
      <c r="F17" s="349">
        <v>2699.9</v>
      </c>
      <c r="G17" s="348">
        <v>17.1</v>
      </c>
      <c r="H17" s="350">
        <v>13.3</v>
      </c>
      <c r="I17" s="348">
        <v>16.9</v>
      </c>
      <c r="J17" s="350">
        <v>12.8</v>
      </c>
      <c r="K17" s="351">
        <f t="shared" si="0"/>
        <v>18.000000000000004</v>
      </c>
      <c r="L17" s="352">
        <v>15.217391304347826</v>
      </c>
      <c r="M17" s="353">
        <v>1060</v>
      </c>
      <c r="N17" s="353">
        <v>720</v>
      </c>
      <c r="O17" s="354">
        <v>5</v>
      </c>
      <c r="P17" s="355">
        <v>5</v>
      </c>
    </row>
    <row r="18" spans="1:16" ht="18.75" customHeight="1">
      <c r="A18" s="346" t="s">
        <v>8</v>
      </c>
      <c r="B18" s="347">
        <v>314</v>
      </c>
      <c r="C18" s="347">
        <v>397</v>
      </c>
      <c r="D18" s="347">
        <v>397</v>
      </c>
      <c r="E18" s="348">
        <v>879.6</v>
      </c>
      <c r="F18" s="349">
        <v>466.9</v>
      </c>
      <c r="G18" s="348">
        <v>4</v>
      </c>
      <c r="H18" s="350">
        <v>2.3</v>
      </c>
      <c r="I18" s="348">
        <v>2.9</v>
      </c>
      <c r="J18" s="350">
        <v>1.8</v>
      </c>
      <c r="K18" s="351">
        <f t="shared" si="0"/>
        <v>10.075566750629722</v>
      </c>
      <c r="L18" s="352">
        <v>9.126984126984127</v>
      </c>
      <c r="M18" s="353">
        <v>1983</v>
      </c>
      <c r="N18" s="353">
        <v>679.7</v>
      </c>
      <c r="O18" s="354">
        <v>10</v>
      </c>
      <c r="P18" s="355">
        <v>3</v>
      </c>
    </row>
    <row r="19" spans="1:16" ht="20.25" customHeight="1">
      <c r="A19" s="346" t="s">
        <v>102</v>
      </c>
      <c r="B19" s="347">
        <v>1326</v>
      </c>
      <c r="C19" s="347">
        <v>1384</v>
      </c>
      <c r="D19" s="347">
        <v>1384</v>
      </c>
      <c r="E19" s="348">
        <v>3160.5</v>
      </c>
      <c r="F19" s="349">
        <v>2760.8</v>
      </c>
      <c r="G19" s="348">
        <v>14.1</v>
      </c>
      <c r="H19" s="350">
        <v>13.6</v>
      </c>
      <c r="I19" s="348">
        <v>12.8</v>
      </c>
      <c r="J19" s="350">
        <v>11.8</v>
      </c>
      <c r="K19" s="351">
        <f t="shared" si="0"/>
        <v>10.1878612716763</v>
      </c>
      <c r="L19" s="352">
        <v>10.256410256410257</v>
      </c>
      <c r="M19" s="353">
        <v>899</v>
      </c>
      <c r="N19" s="353">
        <v>912</v>
      </c>
      <c r="O19" s="354">
        <v>5</v>
      </c>
      <c r="P19" s="355">
        <v>5</v>
      </c>
    </row>
    <row r="20" spans="1:16" ht="20.25" customHeight="1">
      <c r="A20" s="346" t="s">
        <v>9</v>
      </c>
      <c r="B20" s="347">
        <v>1300</v>
      </c>
      <c r="C20" s="347">
        <v>1281</v>
      </c>
      <c r="D20" s="347">
        <v>1281</v>
      </c>
      <c r="E20" s="348">
        <v>3246.5</v>
      </c>
      <c r="F20" s="349">
        <v>3390.1</v>
      </c>
      <c r="G20" s="348">
        <v>13.6</v>
      </c>
      <c r="H20" s="350">
        <v>16.7</v>
      </c>
      <c r="I20" s="348">
        <v>12.2</v>
      </c>
      <c r="J20" s="350">
        <v>15.3</v>
      </c>
      <c r="K20" s="351">
        <f t="shared" si="0"/>
        <v>10.616705698672911</v>
      </c>
      <c r="L20" s="352">
        <v>13.149606299212598</v>
      </c>
      <c r="M20" s="353">
        <v>224.6</v>
      </c>
      <c r="N20" s="353">
        <v>214</v>
      </c>
      <c r="O20" s="354">
        <v>1.2</v>
      </c>
      <c r="P20" s="355">
        <v>1</v>
      </c>
    </row>
    <row r="21" spans="1:16" ht="21" customHeight="1">
      <c r="A21" s="346" t="s">
        <v>10</v>
      </c>
      <c r="B21" s="347">
        <v>933</v>
      </c>
      <c r="C21" s="347">
        <v>968</v>
      </c>
      <c r="D21" s="347">
        <v>968</v>
      </c>
      <c r="E21" s="348">
        <v>1677</v>
      </c>
      <c r="F21" s="349">
        <v>1684.9</v>
      </c>
      <c r="G21" s="348">
        <v>7.5</v>
      </c>
      <c r="H21" s="350">
        <v>8.3</v>
      </c>
      <c r="I21" s="348">
        <v>6.8</v>
      </c>
      <c r="J21" s="350">
        <v>7.2</v>
      </c>
      <c r="K21" s="351">
        <f t="shared" si="0"/>
        <v>7.747933884297521</v>
      </c>
      <c r="L21" s="352">
        <v>8.877005347593585</v>
      </c>
      <c r="M21" s="353">
        <v>438</v>
      </c>
      <c r="N21" s="353">
        <v>462</v>
      </c>
      <c r="O21" s="354">
        <v>1.9</v>
      </c>
      <c r="P21" s="355">
        <v>2.2</v>
      </c>
    </row>
    <row r="22" spans="1:16" ht="18.75" customHeight="1">
      <c r="A22" s="346" t="s">
        <v>103</v>
      </c>
      <c r="B22" s="347">
        <v>976</v>
      </c>
      <c r="C22" s="347">
        <v>1020</v>
      </c>
      <c r="D22" s="347">
        <v>1020</v>
      </c>
      <c r="E22" s="348">
        <v>2881</v>
      </c>
      <c r="F22" s="349">
        <v>2740.5</v>
      </c>
      <c r="G22" s="348">
        <v>12.6</v>
      </c>
      <c r="H22" s="350">
        <v>13.5</v>
      </c>
      <c r="I22" s="348">
        <v>11.9</v>
      </c>
      <c r="J22" s="350">
        <v>13.1</v>
      </c>
      <c r="K22" s="351">
        <f t="shared" si="0"/>
        <v>12.352941176470587</v>
      </c>
      <c r="L22" s="352">
        <v>13.527054108216433</v>
      </c>
      <c r="M22" s="353">
        <v>1810</v>
      </c>
      <c r="N22" s="353">
        <v>1702</v>
      </c>
      <c r="O22" s="354">
        <v>7.8</v>
      </c>
      <c r="P22" s="355">
        <v>8.3</v>
      </c>
    </row>
    <row r="23" spans="1:16" ht="19.5" customHeight="1">
      <c r="A23" s="346" t="s">
        <v>104</v>
      </c>
      <c r="B23" s="347">
        <v>1980</v>
      </c>
      <c r="C23" s="347">
        <v>1968</v>
      </c>
      <c r="D23" s="347">
        <v>1968</v>
      </c>
      <c r="E23" s="348">
        <v>7826</v>
      </c>
      <c r="F23" s="349">
        <v>7835.8</v>
      </c>
      <c r="G23" s="348">
        <v>35.2</v>
      </c>
      <c r="H23" s="350">
        <v>38.6</v>
      </c>
      <c r="I23" s="348">
        <v>32.6</v>
      </c>
      <c r="J23" s="350">
        <v>34.1</v>
      </c>
      <c r="K23" s="351">
        <f t="shared" si="0"/>
        <v>17.88617886178862</v>
      </c>
      <c r="L23" s="352">
        <v>19.494949494949495</v>
      </c>
      <c r="M23" s="353">
        <v>789.5</v>
      </c>
      <c r="N23" s="353">
        <v>774.8</v>
      </c>
      <c r="O23" s="354">
        <v>3.7</v>
      </c>
      <c r="P23" s="355">
        <v>4.4</v>
      </c>
    </row>
    <row r="24" spans="1:16" ht="19.5" customHeight="1">
      <c r="A24" s="346" t="s">
        <v>11</v>
      </c>
      <c r="B24" s="347">
        <v>328</v>
      </c>
      <c r="C24" s="347">
        <v>358</v>
      </c>
      <c r="D24" s="347">
        <v>358</v>
      </c>
      <c r="E24" s="348">
        <v>820</v>
      </c>
      <c r="F24" s="349">
        <v>487.2</v>
      </c>
      <c r="G24" s="348">
        <v>3.9</v>
      </c>
      <c r="H24" s="350">
        <v>2.4</v>
      </c>
      <c r="I24" s="348">
        <v>2.3</v>
      </c>
      <c r="J24" s="350">
        <v>1.1</v>
      </c>
      <c r="K24" s="351">
        <f t="shared" si="0"/>
        <v>10.893854748603351</v>
      </c>
      <c r="L24" s="352">
        <v>9.448818897637794</v>
      </c>
      <c r="M24" s="353">
        <v>466</v>
      </c>
      <c r="N24" s="353">
        <v>348</v>
      </c>
      <c r="O24" s="354">
        <v>2</v>
      </c>
      <c r="P24" s="355">
        <v>3</v>
      </c>
    </row>
    <row r="25" spans="1:16" ht="16.5" customHeight="1">
      <c r="A25" s="346" t="s">
        <v>12</v>
      </c>
      <c r="B25" s="347">
        <v>1497</v>
      </c>
      <c r="C25" s="347">
        <v>1338</v>
      </c>
      <c r="D25" s="347">
        <v>1338</v>
      </c>
      <c r="E25" s="348">
        <v>3741</v>
      </c>
      <c r="F25" s="349">
        <v>3938.2</v>
      </c>
      <c r="G25" s="348">
        <v>16.6</v>
      </c>
      <c r="H25" s="350">
        <v>19.4</v>
      </c>
      <c r="I25" s="348">
        <v>16</v>
      </c>
      <c r="J25" s="350">
        <v>17.8</v>
      </c>
      <c r="K25" s="351">
        <f t="shared" si="0"/>
        <v>12.406576980568014</v>
      </c>
      <c r="L25" s="352">
        <v>12.959251837007347</v>
      </c>
      <c r="M25" s="353"/>
      <c r="N25" s="353"/>
      <c r="O25" s="354"/>
      <c r="P25" s="355"/>
    </row>
    <row r="26" spans="1:16" ht="19.5" customHeight="1">
      <c r="A26" s="346" t="s">
        <v>105</v>
      </c>
      <c r="B26" s="347">
        <v>551</v>
      </c>
      <c r="C26" s="347">
        <v>539</v>
      </c>
      <c r="D26" s="347">
        <v>539</v>
      </c>
      <c r="E26" s="348">
        <v>1268.5</v>
      </c>
      <c r="F26" s="349">
        <v>1258.6</v>
      </c>
      <c r="G26" s="348">
        <v>5.7</v>
      </c>
      <c r="H26" s="350">
        <v>6.2</v>
      </c>
      <c r="I26" s="348">
        <v>5.2</v>
      </c>
      <c r="J26" s="350">
        <v>5.7</v>
      </c>
      <c r="K26" s="351">
        <f>G26/D26*1000</f>
        <v>10.575139146567718</v>
      </c>
      <c r="L26" s="352">
        <v>10.420168067226891</v>
      </c>
      <c r="M26" s="353">
        <v>2835</v>
      </c>
      <c r="N26" s="353">
        <v>2825</v>
      </c>
      <c r="O26" s="354">
        <v>10</v>
      </c>
      <c r="P26" s="355">
        <v>11</v>
      </c>
    </row>
    <row r="27" spans="1:16" ht="18" customHeight="1">
      <c r="A27" s="346" t="s">
        <v>13</v>
      </c>
      <c r="B27" s="347">
        <v>3822</v>
      </c>
      <c r="C27" s="347">
        <v>3822</v>
      </c>
      <c r="D27" s="347">
        <v>3822</v>
      </c>
      <c r="E27" s="348">
        <v>9954.5</v>
      </c>
      <c r="F27" s="349">
        <v>8688.4</v>
      </c>
      <c r="G27" s="348">
        <v>45.5</v>
      </c>
      <c r="H27" s="350">
        <v>42.8</v>
      </c>
      <c r="I27" s="348">
        <v>42.5</v>
      </c>
      <c r="J27" s="350">
        <v>36.9</v>
      </c>
      <c r="K27" s="351">
        <f t="shared" si="0"/>
        <v>11.904761904761903</v>
      </c>
      <c r="L27" s="352">
        <v>11.198325484039769</v>
      </c>
      <c r="M27" s="353">
        <v>1512</v>
      </c>
      <c r="N27" s="353">
        <v>1884</v>
      </c>
      <c r="O27" s="354">
        <v>6</v>
      </c>
      <c r="P27" s="355">
        <v>10</v>
      </c>
    </row>
    <row r="28" spans="1:16" ht="19.5" customHeight="1" thickBot="1">
      <c r="A28" s="356" t="s">
        <v>154</v>
      </c>
      <c r="B28" s="357">
        <v>100</v>
      </c>
      <c r="C28" s="357">
        <v>100</v>
      </c>
      <c r="D28" s="357">
        <v>100</v>
      </c>
      <c r="E28" s="358">
        <v>150.5</v>
      </c>
      <c r="F28" s="359">
        <v>142.1</v>
      </c>
      <c r="G28" s="358">
        <v>0.7</v>
      </c>
      <c r="H28" s="360">
        <v>0.7</v>
      </c>
      <c r="I28" s="358">
        <v>2.4</v>
      </c>
      <c r="J28" s="360">
        <v>2.4</v>
      </c>
      <c r="K28" s="361">
        <f t="shared" si="0"/>
        <v>6.999999999999999</v>
      </c>
      <c r="L28" s="362">
        <v>7</v>
      </c>
      <c r="M28" s="363"/>
      <c r="N28" s="363"/>
      <c r="O28" s="364"/>
      <c r="P28" s="365"/>
    </row>
    <row r="29" spans="1:16" ht="18.75" customHeight="1" thickBot="1">
      <c r="A29" s="366" t="s">
        <v>155</v>
      </c>
      <c r="B29" s="367">
        <v>23432</v>
      </c>
      <c r="C29" s="368">
        <f>SUM(C7:C28)</f>
        <v>23363</v>
      </c>
      <c r="D29" s="368">
        <f>SUM(D7:D28)</f>
        <v>23363</v>
      </c>
      <c r="E29" s="369">
        <f>SUM(E7:E28)</f>
        <v>64479</v>
      </c>
      <c r="F29" s="370">
        <v>60778.2</v>
      </c>
      <c r="G29" s="371">
        <f>SUM(G7:G28)</f>
        <v>292.99999999999994</v>
      </c>
      <c r="H29" s="372">
        <v>299.4</v>
      </c>
      <c r="I29" s="373">
        <f>SUM(I7:I28)</f>
        <v>269.6</v>
      </c>
      <c r="J29" s="372">
        <v>267.6</v>
      </c>
      <c r="K29" s="374">
        <f>G29/D29*1000</f>
        <v>12.54119762016864</v>
      </c>
      <c r="L29" s="374">
        <v>13.128124177847935</v>
      </c>
      <c r="M29" s="373">
        <f>SUM(M7:M28)</f>
        <v>24083.9</v>
      </c>
      <c r="N29" s="375">
        <v>21301.3</v>
      </c>
      <c r="O29" s="373">
        <f>SUM(O7:O28)</f>
        <v>128.4</v>
      </c>
      <c r="P29" s="375">
        <v>130.8</v>
      </c>
    </row>
  </sheetData>
  <sheetProtection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2016-08-22T09:58:01Z</cp:lastPrinted>
  <dcterms:created xsi:type="dcterms:W3CDTF">2015-09-15T07:38:08Z</dcterms:created>
  <dcterms:modified xsi:type="dcterms:W3CDTF">2016-08-23T06:35:29Z</dcterms:modified>
  <cp:category/>
  <cp:version/>
  <cp:contentType/>
  <cp:contentStatus/>
</cp:coreProperties>
</file>