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Area" localSheetId="4">'корма'!$A$1:$U$28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<sst xmlns="http://schemas.openxmlformats.org/spreadsheetml/2006/main" count="389" uniqueCount="124">
  <si>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</si>
  <si>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</si>
  <si>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</si>
  <si>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</si>
  <si>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</si>
  <si>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</si>
  <si>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</si>
  <si>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</si>
  <si>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</si>
  <si>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</si>
  <si>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</si>
  <si>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</si>
  <si>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</si>
  <si>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</si>
  <si>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</si>
  <si>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</si>
  <si>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</si>
  <si>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</si>
  <si>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</si>
  <si>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</si>
  <si>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</si>
  <si>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</si>
  <si>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</si>
  <si>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</si>
  <si>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</si>
  <si>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</si>
  <si>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</si>
  <si>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</si>
  <si>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</si>
  <si>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</si>
  <si>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</si>
  <si>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</si>
  <si>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</si>
  <si>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</si>
  <si>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</si>
  <si>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</si>
  <si>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</si>
  <si>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</si>
  <si>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</si>
  <si>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</si>
  <si>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</si>
  <si>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</si>
  <si>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</si>
  <si>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</si>
  <si>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</si>
  <si>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</si>
  <si>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</si>
  <si>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</si>
  <si>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</si>
  <si>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</si>
  <si>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</si>
  <si>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</si>
  <si>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</si>
  <si>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</si>
  <si>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</si>
  <si>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</si>
  <si>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</si>
  <si>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</si>
  <si>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</si>
  <si>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</si>
  <si>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</si>
  <si>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</si>
  <si>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</si>
  <si>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</si>
  <si>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</si>
  <si>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</si>
  <si>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</si>
  <si>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</si>
  <si>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</si>
  <si>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</si>
  <si>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</si>
  <si>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</si>
  <si>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</si>
  <si>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</si>
  <si>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</si>
  <si>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</si>
  <si>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</si>
  <si>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</si>
  <si>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</si>
  <si>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</si>
  <si>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</si>
  <si>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</si>
  <si>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</si>
  <si>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</si>
  <si>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</si>
  <si>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</si>
  <si>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</si>
  <si>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</si>
  <si>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</si>
  <si>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</si>
  <si>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</si>
  <si>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</si>
  <si>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</si>
  <si>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</si>
  <si>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</si>
  <si>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</si>
  <si>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</si>
  <si>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</si>
  <si>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</si>
  <si>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</si>
  <si>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</si>
  <si>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Уборка сельскохозяйственных культур     21.08.2017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</si>
  <si>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</si>
  <si>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</si>
  <si>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</si>
  <si>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</si>
  <si>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</si>
  <si>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</si>
  <si>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</si>
  <si>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</si>
  <si>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</si>
  <si>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</si>
  <si>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</si>
  <si>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</si>
  <si>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</si>
  <si>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</si>
  <si>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</si>
  <si>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</si>
  <si>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</si>
  <si>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18.08</t>
  </si>
  <si>
    <t>2017 г.</t>
  </si>
  <si>
    <t>2016 г.</t>
  </si>
  <si>
    <t>ИТОГО:</t>
  </si>
  <si>
    <t>21.08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</si>
</sst>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2" fontId="19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3" fontId="22" fillId="25" borderId="14" xfId="58" applyNumberFormat="1" applyFont="1" applyFill="1" applyBorder="1" applyAlignment="1" applyProtection="1">
      <alignment horizontal="center" vertical="center"/>
      <protection hidden="1"/>
    </xf>
    <xf numFmtId="0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2" fillId="0" borderId="14" xfId="0" applyFont="1" applyBorder="1" applyAlignment="1" applyProtection="1">
      <alignment horizontal="center" vertical="center" textRotation="90" wrapText="1"/>
      <protection hidden="1"/>
    </xf>
    <xf numFmtId="0" fontId="29" fillId="0" borderId="14" xfId="58" applyFont="1" applyFill="1" applyBorder="1" applyAlignment="1" applyProtection="1">
      <alignment vertical="top" wrapText="1"/>
      <protection hidden="1"/>
    </xf>
    <xf numFmtId="3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4" xfId="0" applyNumberFormat="1" applyFont="1" applyBorder="1" applyAlignment="1" applyProtection="1">
      <alignment horizontal="center" vertical="center" wrapText="1"/>
      <protection hidden="1"/>
    </xf>
    <xf numFmtId="3" fontId="22" fillId="25" borderId="14" xfId="58" applyNumberFormat="1" applyFont="1" applyFill="1" applyBorder="1" applyAlignment="1" applyProtection="1">
      <alignment horizontal="center"/>
      <protection hidden="1"/>
    </xf>
    <xf numFmtId="165" fontId="22" fillId="25" borderId="14" xfId="58" applyNumberFormat="1" applyFont="1" applyFill="1" applyBorder="1" applyAlignment="1" applyProtection="1">
      <alignment horizontal="center"/>
      <protection hidden="1"/>
    </xf>
    <xf numFmtId="164" fontId="22" fillId="0" borderId="14" xfId="0" applyNumberFormat="1" applyFont="1" applyBorder="1" applyAlignment="1" applyProtection="1">
      <alignment horizontal="center"/>
      <protection hidden="1"/>
    </xf>
    <xf numFmtId="3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65" fontId="22" fillId="25" borderId="14" xfId="58" applyNumberFormat="1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/>
      <protection hidden="1"/>
    </xf>
    <xf numFmtId="3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2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4" fontId="19" fillId="25" borderId="14" xfId="58" applyNumberFormat="1" applyFont="1" applyFill="1" applyBorder="1" applyAlignment="1" applyProtection="1">
      <alignment horizontal="center" vertical="center"/>
      <protection hidden="1"/>
    </xf>
    <xf numFmtId="165" fontId="19" fillId="25" borderId="14" xfId="58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54" applyFont="1" applyBorder="1" applyProtection="1">
      <alignment/>
      <protection locked="0"/>
    </xf>
    <xf numFmtId="3" fontId="22" fillId="0" borderId="14" xfId="54" applyNumberFormat="1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31" fillId="0" borderId="10" xfId="56" applyFont="1" applyFill="1" applyBorder="1" applyAlignment="1">
      <alignment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56" applyFont="1" applyFill="1" applyBorder="1" applyAlignment="1">
      <alignment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1" fontId="30" fillId="0" borderId="10" xfId="56" applyNumberFormat="1" applyFont="1" applyFill="1" applyBorder="1" applyAlignment="1">
      <alignment horizontal="center"/>
      <protection/>
    </xf>
    <xf numFmtId="164" fontId="30" fillId="0" borderId="10" xfId="56" applyNumberFormat="1" applyFont="1" applyFill="1" applyBorder="1" applyAlignment="1">
      <alignment horizontal="center"/>
      <protection/>
    </xf>
    <xf numFmtId="164" fontId="30" fillId="0" borderId="10" xfId="59" applyNumberFormat="1" applyFont="1" applyFill="1" applyBorder="1" applyAlignment="1" applyProtection="1">
      <alignment horizontal="center" vertical="center"/>
      <protection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19" fillId="25" borderId="16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7" xfId="0" applyNumberFormat="1" applyFont="1" applyFill="1" applyBorder="1" applyAlignment="1" applyProtection="1">
      <alignment horizont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27" fillId="0" borderId="10" xfId="60" applyFont="1" applyFill="1" applyBorder="1" applyAlignment="1" applyProtection="1">
      <alignment horizontal="center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 applyProtection="1">
      <alignment horizontal="center" vertical="center" wrapText="1"/>
      <protection locked="0"/>
    </xf>
    <xf numFmtId="0" fontId="30" fillId="0" borderId="10" xfId="59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60" applyFont="1" applyFill="1" applyBorder="1" applyAlignment="1" applyProtection="1">
      <alignment horizontal="left" vertical="center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F26" sqref="F26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00390625" style="39" customWidth="1"/>
    <col min="26" max="26" width="7.875" style="39" customWidth="1"/>
    <col min="27" max="27" width="6.75390625" style="39" customWidth="1"/>
    <col min="28" max="28" width="12.25390625" style="39" customWidth="1"/>
    <col min="29" max="29" width="10.625" style="39" customWidth="1"/>
    <col min="30" max="30" width="9.875" style="39" customWidth="1"/>
    <col min="31" max="31" width="11.125" style="39" customWidth="1"/>
    <col min="32" max="32" width="11.25390625" style="39" customWidth="1"/>
    <col min="33" max="33" width="12.00390625" style="39" customWidth="1"/>
    <col min="34" max="34" width="10.75390625" style="39" customWidth="1"/>
    <col min="35" max="35" width="8.375" style="39" customWidth="1"/>
    <col min="36" max="36" width="10.625" style="39" customWidth="1"/>
    <col min="37" max="37" width="9.25390625" style="39" customWidth="1"/>
    <col min="38" max="38" width="12.75390625" style="39" customWidth="1"/>
    <col min="39" max="39" width="11.75390625" style="39" customWidth="1"/>
    <col min="40" max="40" width="8.875" style="39" customWidth="1"/>
    <col min="41" max="41" width="11.00390625" style="39" customWidth="1"/>
    <col min="42" max="42" width="9.87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10.875" style="39" customWidth="1"/>
    <col min="54" max="54" width="9.625" style="39" customWidth="1"/>
    <col min="55" max="55" width="8.625" style="39" customWidth="1"/>
    <col min="56" max="56" width="8.375" style="39" customWidth="1"/>
    <col min="57" max="57" width="9.37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240" t="s">
        <v>101</v>
      </c>
      <c r="D1" s="240"/>
      <c r="E1" s="240"/>
      <c r="F1" s="240"/>
      <c r="G1" s="240"/>
      <c r="H1" s="240"/>
      <c r="I1" s="240"/>
      <c r="J1" s="240"/>
      <c r="K1" s="240"/>
      <c r="L1" s="240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241" t="s">
        <v>0</v>
      </c>
      <c r="B3" s="241" t="s">
        <v>1</v>
      </c>
      <c r="C3" s="241" t="s">
        <v>2</v>
      </c>
      <c r="D3" s="241"/>
      <c r="E3" s="241"/>
      <c r="F3" s="241"/>
      <c r="G3" s="241"/>
      <c r="H3" s="242" t="s">
        <v>3</v>
      </c>
      <c r="I3" s="242"/>
      <c r="J3" s="242"/>
      <c r="K3" s="242"/>
      <c r="L3" s="242"/>
      <c r="M3" s="238" t="s">
        <v>4</v>
      </c>
      <c r="N3" s="238"/>
      <c r="O3" s="238"/>
      <c r="P3" s="238"/>
      <c r="Q3" s="238"/>
      <c r="R3" s="238" t="s">
        <v>5</v>
      </c>
      <c r="S3" s="238"/>
      <c r="T3" s="238"/>
      <c r="U3" s="238"/>
      <c r="V3" s="238"/>
      <c r="W3" s="238" t="s">
        <v>6</v>
      </c>
      <c r="X3" s="238"/>
      <c r="Y3" s="238"/>
      <c r="Z3" s="238"/>
      <c r="AA3" s="238"/>
      <c r="AB3" s="238" t="s">
        <v>7</v>
      </c>
      <c r="AC3" s="238"/>
      <c r="AD3" s="238"/>
      <c r="AE3" s="238"/>
      <c r="AF3" s="238"/>
      <c r="AG3" s="238" t="s">
        <v>8</v>
      </c>
      <c r="AH3" s="238"/>
      <c r="AI3" s="238"/>
      <c r="AJ3" s="238"/>
      <c r="AK3" s="238"/>
      <c r="AL3" s="238" t="s">
        <v>9</v>
      </c>
      <c r="AM3" s="238"/>
      <c r="AN3" s="238"/>
      <c r="AO3" s="238"/>
      <c r="AP3" s="238"/>
      <c r="AQ3" s="238" t="s">
        <v>10</v>
      </c>
      <c r="AR3" s="238"/>
      <c r="AS3" s="238"/>
      <c r="AT3" s="238"/>
      <c r="AU3" s="238"/>
      <c r="AV3" s="238" t="s">
        <v>11</v>
      </c>
      <c r="AW3" s="238"/>
      <c r="AX3" s="238"/>
      <c r="AY3" s="238"/>
      <c r="AZ3" s="238"/>
      <c r="BA3" s="238" t="s">
        <v>12</v>
      </c>
      <c r="BB3" s="238"/>
      <c r="BC3" s="238"/>
      <c r="BD3" s="238"/>
      <c r="BE3" s="238"/>
      <c r="BF3" s="238" t="s">
        <v>13</v>
      </c>
      <c r="BG3" s="238"/>
      <c r="BH3" s="238"/>
      <c r="BI3" s="238"/>
      <c r="BJ3" s="238"/>
      <c r="BK3" s="238" t="s">
        <v>14</v>
      </c>
      <c r="BL3" s="238"/>
      <c r="BM3" s="238"/>
      <c r="BN3" s="238"/>
      <c r="BO3" s="238"/>
      <c r="BP3" s="239" t="s">
        <v>15</v>
      </c>
      <c r="BQ3" s="239"/>
      <c r="BR3" s="239"/>
      <c r="BS3" s="239"/>
      <c r="BT3" s="239"/>
    </row>
    <row r="4" spans="1:72" ht="80.25" customHeight="1">
      <c r="A4" s="241"/>
      <c r="B4" s="241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62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71" t="s">
        <v>29</v>
      </c>
      <c r="B6" s="60">
        <v>307</v>
      </c>
      <c r="C6" s="61">
        <f>SUM(H6+M6+R6+W6+AB6+AG6+AL6+AQ6+AV6+BA6+BF6+BK6+BP6)</f>
        <v>6612</v>
      </c>
      <c r="D6" s="61">
        <f>I6+N6+S6+X6+AC6+AH6+AM6+AR6+AW6+BB6+BG6+BL6</f>
        <v>3742</v>
      </c>
      <c r="E6" s="163">
        <f>D6/C6*100</f>
        <v>56.59407138535995</v>
      </c>
      <c r="F6" s="61">
        <f>K6+P6+U6+Z6+AE6+AJ6+AO6+AT6+AY6+BD6+BI6+BN6</f>
        <v>7523</v>
      </c>
      <c r="G6" s="62">
        <f>F6/D6*10</f>
        <v>20.10422234099412</v>
      </c>
      <c r="H6" s="63">
        <v>2076</v>
      </c>
      <c r="I6" s="64">
        <v>1923</v>
      </c>
      <c r="J6" s="67">
        <f>I6/H6*100</f>
        <v>92.63005780346822</v>
      </c>
      <c r="K6" s="64">
        <v>4171</v>
      </c>
      <c r="L6" s="65">
        <f>K6/I6*10</f>
        <v>21.690067602704104</v>
      </c>
      <c r="M6" s="66">
        <v>140</v>
      </c>
      <c r="N6" s="50">
        <v>140</v>
      </c>
      <c r="O6" s="67">
        <f aca="true" t="shared" si="0" ref="O6:O13">N6/M6*100</f>
        <v>100</v>
      </c>
      <c r="P6" s="50">
        <v>260</v>
      </c>
      <c r="Q6" s="68">
        <f aca="true" t="shared" si="1" ref="Q6:Q13">P6/N6*10</f>
        <v>18.571428571428573</v>
      </c>
      <c r="R6" s="69"/>
      <c r="S6" s="70"/>
      <c r="T6" s="165"/>
      <c r="U6" s="71"/>
      <c r="V6" s="137"/>
      <c r="W6" s="57">
        <v>40</v>
      </c>
      <c r="X6" s="72"/>
      <c r="Y6" s="47"/>
      <c r="Z6" s="73"/>
      <c r="AA6" s="74"/>
      <c r="AB6" s="57">
        <v>235</v>
      </c>
      <c r="AC6" s="75">
        <v>72</v>
      </c>
      <c r="AD6" s="58">
        <f>AC6/AB6*100</f>
        <v>30.638297872340424</v>
      </c>
      <c r="AE6" s="75">
        <v>158</v>
      </c>
      <c r="AF6" s="172">
        <f>AE6/AC6*10</f>
        <v>21.944444444444446</v>
      </c>
      <c r="AG6" s="57">
        <v>650</v>
      </c>
      <c r="AH6" s="77">
        <v>572</v>
      </c>
      <c r="AI6" s="87">
        <f>AH6/AG6*100</f>
        <v>88</v>
      </c>
      <c r="AJ6" s="77">
        <v>799</v>
      </c>
      <c r="AK6" s="78">
        <f>AJ6/AH6*10</f>
        <v>13.968531468531468</v>
      </c>
      <c r="AL6" s="57">
        <v>2961</v>
      </c>
      <c r="AM6" s="79">
        <v>1035</v>
      </c>
      <c r="AN6" s="168">
        <f>AM6/AL6*100</f>
        <v>34.954407294832826</v>
      </c>
      <c r="AO6" s="79">
        <v>2135</v>
      </c>
      <c r="AP6" s="80">
        <f>AO6/AM6*10</f>
        <v>20.628019323671495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171" t="s">
        <v>30</v>
      </c>
      <c r="B7" s="60">
        <v>1093</v>
      </c>
      <c r="C7" s="61">
        <f aca="true" t="shared" si="2" ref="C7:C25">SUM(H7+M7+R7+W7+AB7+AG7+AL7+AQ7+AV7+BA7+BF7+BK7+BP7)</f>
        <v>20184</v>
      </c>
      <c r="D7" s="61">
        <f>I7+N7+S7+X7+AC7+AH7+AM7+AR7+AW7+BB7+BG7+BL7</f>
        <v>8473</v>
      </c>
      <c r="E7" s="163">
        <f>D7/C7*100</f>
        <v>41.978795085216014</v>
      </c>
      <c r="F7" s="61">
        <f>K7+P7+U7+Z7+AE7+AJ7+AO7+AT7+AY7+BD7+BI7+BN7</f>
        <v>21149</v>
      </c>
      <c r="G7" s="62">
        <f>F7/D7*10</f>
        <v>24.960462646052164</v>
      </c>
      <c r="H7" s="63">
        <v>6360</v>
      </c>
      <c r="I7" s="64">
        <v>5224</v>
      </c>
      <c r="J7" s="67">
        <f>I7/H7*100</f>
        <v>82.13836477987422</v>
      </c>
      <c r="K7" s="64">
        <v>14879</v>
      </c>
      <c r="L7" s="65">
        <f>K7/I7*10</f>
        <v>28.482006125574273</v>
      </c>
      <c r="M7" s="66">
        <v>1465</v>
      </c>
      <c r="N7" s="50">
        <v>1222</v>
      </c>
      <c r="O7" s="67">
        <f t="shared" si="0"/>
        <v>83.41296928327645</v>
      </c>
      <c r="P7" s="50">
        <v>2561</v>
      </c>
      <c r="Q7" s="68">
        <f t="shared" si="1"/>
        <v>20.95744680851064</v>
      </c>
      <c r="R7" s="69"/>
      <c r="S7" s="70"/>
      <c r="T7" s="165"/>
      <c r="U7" s="71"/>
      <c r="V7" s="137"/>
      <c r="W7" s="57"/>
      <c r="X7" s="72"/>
      <c r="Y7" s="47"/>
      <c r="Z7" s="73"/>
      <c r="AA7" s="76"/>
      <c r="AB7" s="57">
        <v>5270</v>
      </c>
      <c r="AC7" s="75">
        <v>3</v>
      </c>
      <c r="AD7" s="58">
        <f>AC7/AB7*100</f>
        <v>0.056925996204933584</v>
      </c>
      <c r="AE7" s="75">
        <v>7</v>
      </c>
      <c r="AF7" s="172">
        <f>AE7/AC7*10</f>
        <v>23.333333333333336</v>
      </c>
      <c r="AG7" s="57">
        <v>3580</v>
      </c>
      <c r="AH7" s="77">
        <v>1998</v>
      </c>
      <c r="AI7" s="87">
        <f>AH7/AG7*100</f>
        <v>55.81005586592179</v>
      </c>
      <c r="AJ7" s="77">
        <v>3650</v>
      </c>
      <c r="AK7" s="78">
        <f>AJ7/AH7*10</f>
        <v>18.26826826826827</v>
      </c>
      <c r="AL7" s="57">
        <v>3159</v>
      </c>
      <c r="AM7" s="79">
        <v>26</v>
      </c>
      <c r="AN7" s="168">
        <f>AM7/AL7*100</f>
        <v>0.823045267489712</v>
      </c>
      <c r="AO7" s="79">
        <v>52</v>
      </c>
      <c r="AP7" s="80">
        <f>AO7/AM7*10</f>
        <v>20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171" t="s">
        <v>31</v>
      </c>
      <c r="B8" s="60">
        <v>263</v>
      </c>
      <c r="C8" s="61">
        <f t="shared" si="2"/>
        <v>6535</v>
      </c>
      <c r="D8" s="61">
        <f>I8+N8+S8+X8+AC8+AH8+AM8+AR8+AW8+BB8+BG8+BL8</f>
        <v>1795</v>
      </c>
      <c r="E8" s="163">
        <f>D8/C8*100</f>
        <v>27.467482785003828</v>
      </c>
      <c r="F8" s="61">
        <f>K8+P8+U8+Z8+AE8+AJ8+AO8+AT8+AY8+BD8+BI8+BN8</f>
        <v>2966</v>
      </c>
      <c r="G8" s="62">
        <f>F8/D8*10</f>
        <v>16.52367688022284</v>
      </c>
      <c r="H8" s="63">
        <v>1987</v>
      </c>
      <c r="I8" s="64">
        <v>1118</v>
      </c>
      <c r="J8" s="67">
        <f>I8/H8*100</f>
        <v>56.265727226975336</v>
      </c>
      <c r="K8" s="64">
        <v>2372</v>
      </c>
      <c r="L8" s="65">
        <f>K8/I8*10</f>
        <v>21.216457960644007</v>
      </c>
      <c r="M8" s="66">
        <v>370</v>
      </c>
      <c r="N8" s="50">
        <v>370</v>
      </c>
      <c r="O8" s="67">
        <f t="shared" si="0"/>
        <v>100</v>
      </c>
      <c r="P8" s="50">
        <v>322</v>
      </c>
      <c r="Q8" s="68">
        <f t="shared" si="1"/>
        <v>8.702702702702702</v>
      </c>
      <c r="R8" s="69">
        <v>50</v>
      </c>
      <c r="S8" s="70">
        <v>50</v>
      </c>
      <c r="T8" s="165">
        <f>S8/R8*100</f>
        <v>100</v>
      </c>
      <c r="U8" s="170">
        <v>50</v>
      </c>
      <c r="V8" s="137">
        <f>U8/S8*10</f>
        <v>10</v>
      </c>
      <c r="W8" s="57"/>
      <c r="X8" s="72"/>
      <c r="Y8" s="47"/>
      <c r="Z8" s="73"/>
      <c r="AA8" s="76"/>
      <c r="AB8" s="57">
        <v>1487</v>
      </c>
      <c r="AC8" s="75"/>
      <c r="AD8" s="58"/>
      <c r="AE8" s="75"/>
      <c r="AF8" s="172"/>
      <c r="AG8" s="57">
        <v>905</v>
      </c>
      <c r="AH8" s="77"/>
      <c r="AI8" s="87"/>
      <c r="AJ8" s="77"/>
      <c r="AK8" s="78"/>
      <c r="AL8" s="57">
        <v>1432</v>
      </c>
      <c r="AM8" s="79">
        <v>257</v>
      </c>
      <c r="AN8" s="168">
        <f>AM8/AL8*100</f>
        <v>17.946927374301676</v>
      </c>
      <c r="AO8" s="79">
        <v>222</v>
      </c>
      <c r="AP8" s="80">
        <f>AO8/AM8*10</f>
        <v>8.638132295719846</v>
      </c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171" t="s">
        <v>32</v>
      </c>
      <c r="B9" s="60">
        <v>856</v>
      </c>
      <c r="C9" s="61">
        <f t="shared" si="2"/>
        <v>22592</v>
      </c>
      <c r="D9" s="61">
        <f aca="true" t="shared" si="3" ref="D9:D18">I9+N9+S9+X9+AC9+AH9+AM9+AR9+AW9+BB9+BG9+BL9</f>
        <v>11351</v>
      </c>
      <c r="E9" s="163">
        <f aca="true" t="shared" si="4" ref="E9:E18">D9/C9*100</f>
        <v>50.24344900849859</v>
      </c>
      <c r="F9" s="61">
        <f aca="true" t="shared" si="5" ref="F9:F18">K9+P9+U9+Z9+AE9+AJ9+AO9+AT9+AY9+BD9+BI9+BN9</f>
        <v>32637</v>
      </c>
      <c r="G9" s="62">
        <f aca="true" t="shared" si="6" ref="G9:G18">F9/D9*10</f>
        <v>28.75253281649194</v>
      </c>
      <c r="H9" s="63">
        <v>11250</v>
      </c>
      <c r="I9" s="64">
        <v>8807</v>
      </c>
      <c r="J9" s="67">
        <f aca="true" t="shared" si="7" ref="J9:J18">I9/H9*100</f>
        <v>78.28444444444445</v>
      </c>
      <c r="K9" s="64">
        <v>26429</v>
      </c>
      <c r="L9" s="65">
        <f>K9/I9*10</f>
        <v>30.009083683433634</v>
      </c>
      <c r="M9" s="66">
        <v>1318</v>
      </c>
      <c r="N9" s="50">
        <v>1144</v>
      </c>
      <c r="O9" s="67">
        <f t="shared" si="0"/>
        <v>86.79817905918058</v>
      </c>
      <c r="P9" s="50">
        <v>3252</v>
      </c>
      <c r="Q9" s="68">
        <f t="shared" si="1"/>
        <v>28.426573426573427</v>
      </c>
      <c r="R9" s="69"/>
      <c r="S9" s="70"/>
      <c r="T9" s="165"/>
      <c r="U9" s="170"/>
      <c r="V9" s="137"/>
      <c r="W9" s="57">
        <v>556</v>
      </c>
      <c r="X9" s="72">
        <v>478</v>
      </c>
      <c r="Y9" s="47">
        <f aca="true" t="shared" si="8" ref="Y9:Y16">X9/W9*100</f>
        <v>85.97122302158273</v>
      </c>
      <c r="Z9" s="73">
        <v>639</v>
      </c>
      <c r="AA9" s="74">
        <f aca="true" t="shared" si="9" ref="AA9:AA16">Z9/X9*10</f>
        <v>13.368200836820083</v>
      </c>
      <c r="AB9" s="57">
        <v>4543</v>
      </c>
      <c r="AC9" s="75">
        <v>100</v>
      </c>
      <c r="AD9" s="58">
        <f>AC9/AB9*100</f>
        <v>2.201188641866608</v>
      </c>
      <c r="AE9" s="75">
        <v>150</v>
      </c>
      <c r="AF9" s="172">
        <f>AE9/AC9*10</f>
        <v>15</v>
      </c>
      <c r="AG9" s="57">
        <v>2573</v>
      </c>
      <c r="AH9" s="77">
        <v>822</v>
      </c>
      <c r="AI9" s="87">
        <f>AH9/AG9*100</f>
        <v>31.947143412359114</v>
      </c>
      <c r="AJ9" s="77">
        <v>2167</v>
      </c>
      <c r="AK9" s="78">
        <f>AJ9/AH9*10</f>
        <v>26.3625304136253</v>
      </c>
      <c r="AL9" s="57">
        <v>954</v>
      </c>
      <c r="AM9" s="79"/>
      <c r="AN9" s="168"/>
      <c r="AO9" s="79"/>
      <c r="AP9" s="80"/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71" t="s">
        <v>33</v>
      </c>
      <c r="B10" s="60">
        <v>787</v>
      </c>
      <c r="C10" s="61">
        <f t="shared" si="2"/>
        <v>26331</v>
      </c>
      <c r="D10" s="61">
        <f t="shared" si="3"/>
        <v>11953</v>
      </c>
      <c r="E10" s="163">
        <f t="shared" si="4"/>
        <v>45.39516159659717</v>
      </c>
      <c r="F10" s="61">
        <f t="shared" si="5"/>
        <v>42447</v>
      </c>
      <c r="G10" s="62">
        <f t="shared" si="6"/>
        <v>35.51158704927633</v>
      </c>
      <c r="H10" s="63">
        <v>12056</v>
      </c>
      <c r="I10" s="64">
        <v>9795</v>
      </c>
      <c r="J10" s="67">
        <f t="shared" si="7"/>
        <v>81.24585268745854</v>
      </c>
      <c r="K10" s="64">
        <v>36606</v>
      </c>
      <c r="L10" s="65">
        <f aca="true" t="shared" si="10" ref="L10:L18">K10/I10*10</f>
        <v>37.372128637059724</v>
      </c>
      <c r="M10" s="66">
        <v>1120</v>
      </c>
      <c r="N10" s="50">
        <v>690</v>
      </c>
      <c r="O10" s="67">
        <f t="shared" si="0"/>
        <v>61.60714285714286</v>
      </c>
      <c r="P10" s="50">
        <v>2418</v>
      </c>
      <c r="Q10" s="68">
        <f t="shared" si="1"/>
        <v>35.04347826086957</v>
      </c>
      <c r="R10" s="69"/>
      <c r="S10" s="70"/>
      <c r="T10" s="165"/>
      <c r="U10" s="170"/>
      <c r="V10" s="137"/>
      <c r="W10" s="57">
        <v>378</v>
      </c>
      <c r="X10" s="72">
        <v>103</v>
      </c>
      <c r="Y10" s="47">
        <f t="shared" si="8"/>
        <v>27.24867724867725</v>
      </c>
      <c r="Z10" s="73">
        <v>261</v>
      </c>
      <c r="AA10" s="74">
        <f t="shared" si="9"/>
        <v>25.33980582524272</v>
      </c>
      <c r="AB10" s="57">
        <v>5448</v>
      </c>
      <c r="AC10" s="75"/>
      <c r="AD10" s="58"/>
      <c r="AE10" s="75"/>
      <c r="AF10" s="172"/>
      <c r="AG10" s="57">
        <v>2934</v>
      </c>
      <c r="AH10" s="77">
        <v>1075</v>
      </c>
      <c r="AI10" s="87">
        <f>AH10/AG10*100</f>
        <v>36.639400136332654</v>
      </c>
      <c r="AJ10" s="77">
        <v>2797</v>
      </c>
      <c r="AK10" s="78">
        <f>AJ10/AH10*10</f>
        <v>26.01860465116279</v>
      </c>
      <c r="AL10" s="57">
        <v>3288</v>
      </c>
      <c r="AM10" s="79"/>
      <c r="AN10" s="168"/>
      <c r="AO10" s="79"/>
      <c r="AP10" s="80"/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290</v>
      </c>
      <c r="BC10" s="47">
        <f>BB10/BA10*100</f>
        <v>38.71829105473965</v>
      </c>
      <c r="BD10" s="72">
        <v>365</v>
      </c>
      <c r="BE10" s="80">
        <f>BD10/BB10*10</f>
        <v>12.586206896551724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71" t="s">
        <v>34</v>
      </c>
      <c r="B11" s="60">
        <v>1835</v>
      </c>
      <c r="C11" s="61">
        <f t="shared" si="2"/>
        <v>60177</v>
      </c>
      <c r="D11" s="61">
        <f t="shared" si="3"/>
        <v>21420</v>
      </c>
      <c r="E11" s="163">
        <f t="shared" si="4"/>
        <v>35.594994765441946</v>
      </c>
      <c r="F11" s="61">
        <f t="shared" si="5"/>
        <v>71848</v>
      </c>
      <c r="G11" s="62">
        <f t="shared" si="6"/>
        <v>33.54248366013072</v>
      </c>
      <c r="H11" s="63">
        <v>25006</v>
      </c>
      <c r="I11" s="64">
        <v>19366</v>
      </c>
      <c r="J11" s="67">
        <f t="shared" si="7"/>
        <v>77.4454131008558</v>
      </c>
      <c r="K11" s="64">
        <v>66484</v>
      </c>
      <c r="L11" s="65">
        <f t="shared" si="10"/>
        <v>34.33026954456264</v>
      </c>
      <c r="M11" s="66">
        <v>1260</v>
      </c>
      <c r="N11" s="50">
        <v>763</v>
      </c>
      <c r="O11" s="67">
        <f t="shared" si="0"/>
        <v>60.55555555555555</v>
      </c>
      <c r="P11" s="50">
        <v>1333</v>
      </c>
      <c r="Q11" s="68">
        <f t="shared" si="1"/>
        <v>17.47051114023591</v>
      </c>
      <c r="R11" s="69"/>
      <c r="S11" s="70"/>
      <c r="T11" s="165"/>
      <c r="U11" s="170"/>
      <c r="V11" s="137"/>
      <c r="W11" s="57">
        <v>264</v>
      </c>
      <c r="X11" s="72">
        <v>79</v>
      </c>
      <c r="Y11" s="47">
        <f t="shared" si="8"/>
        <v>29.924242424242426</v>
      </c>
      <c r="Z11" s="73">
        <v>200</v>
      </c>
      <c r="AA11" s="74">
        <f t="shared" si="9"/>
        <v>25.31645569620253</v>
      </c>
      <c r="AB11" s="57">
        <v>19168</v>
      </c>
      <c r="AC11" s="75"/>
      <c r="AD11" s="58"/>
      <c r="AE11" s="75"/>
      <c r="AF11" s="172"/>
      <c r="AG11" s="57">
        <v>12206</v>
      </c>
      <c r="AH11" s="77">
        <v>1212</v>
      </c>
      <c r="AI11" s="87">
        <f>AH11/AG11*100</f>
        <v>9.92954284777978</v>
      </c>
      <c r="AJ11" s="77">
        <v>3831</v>
      </c>
      <c r="AK11" s="78">
        <f>AJ11/AH11*10</f>
        <v>31.60891089108911</v>
      </c>
      <c r="AL11" s="57">
        <v>1246</v>
      </c>
      <c r="AM11" s="79"/>
      <c r="AN11" s="168"/>
      <c r="AO11" s="79"/>
      <c r="AP11" s="80"/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171" t="s">
        <v>35</v>
      </c>
      <c r="B12" s="60">
        <v>3028</v>
      </c>
      <c r="C12" s="61">
        <f t="shared" si="2"/>
        <v>73048</v>
      </c>
      <c r="D12" s="61">
        <f t="shared" si="3"/>
        <v>36090</v>
      </c>
      <c r="E12" s="163">
        <f t="shared" si="4"/>
        <v>49.40587011280254</v>
      </c>
      <c r="F12" s="61">
        <f t="shared" si="5"/>
        <v>126228</v>
      </c>
      <c r="G12" s="62">
        <f t="shared" si="6"/>
        <v>34.975893599334995</v>
      </c>
      <c r="H12" s="63">
        <v>25709</v>
      </c>
      <c r="I12" s="64">
        <v>22484</v>
      </c>
      <c r="J12" s="67">
        <f t="shared" si="7"/>
        <v>87.455754794041</v>
      </c>
      <c r="K12" s="64">
        <v>83738</v>
      </c>
      <c r="L12" s="65">
        <f t="shared" si="10"/>
        <v>37.243373065290875</v>
      </c>
      <c r="M12" s="85">
        <v>4577</v>
      </c>
      <c r="N12" s="86">
        <v>3626</v>
      </c>
      <c r="O12" s="67">
        <f t="shared" si="0"/>
        <v>79.222197946253</v>
      </c>
      <c r="P12" s="86">
        <v>11374</v>
      </c>
      <c r="Q12" s="68">
        <f t="shared" si="1"/>
        <v>31.367898510755655</v>
      </c>
      <c r="R12" s="69"/>
      <c r="S12" s="70"/>
      <c r="T12" s="165"/>
      <c r="U12" s="170"/>
      <c r="V12" s="137"/>
      <c r="W12" s="57">
        <v>3680</v>
      </c>
      <c r="X12" s="72">
        <v>1357</v>
      </c>
      <c r="Y12" s="47">
        <f t="shared" si="8"/>
        <v>36.875</v>
      </c>
      <c r="Z12" s="73">
        <v>3080</v>
      </c>
      <c r="AA12" s="74">
        <f t="shared" si="9"/>
        <v>22.697126013264555</v>
      </c>
      <c r="AB12" s="57">
        <v>16199</v>
      </c>
      <c r="AC12" s="75">
        <v>120</v>
      </c>
      <c r="AD12" s="58">
        <f>AC12/AB12*100</f>
        <v>0.7407864683005124</v>
      </c>
      <c r="AE12" s="75">
        <v>300</v>
      </c>
      <c r="AF12" s="172">
        <f>AE12/AC12*10</f>
        <v>25</v>
      </c>
      <c r="AG12" s="57">
        <v>15288</v>
      </c>
      <c r="AH12" s="77">
        <v>7458</v>
      </c>
      <c r="AI12" s="87">
        <f aca="true" t="shared" si="11" ref="AI12:AI22">AH12/AG12*100</f>
        <v>48.783359497645215</v>
      </c>
      <c r="AJ12" s="77">
        <v>24011</v>
      </c>
      <c r="AK12" s="78">
        <f aca="true" t="shared" si="12" ref="AK12:AK22">AJ12/AH12*10</f>
        <v>32.19495843389649</v>
      </c>
      <c r="AL12" s="57">
        <v>5059</v>
      </c>
      <c r="AM12" s="79">
        <v>1045</v>
      </c>
      <c r="AN12" s="168">
        <f>AM12/AL12*100</f>
        <v>20.656256177110098</v>
      </c>
      <c r="AO12" s="79">
        <v>3725</v>
      </c>
      <c r="AP12" s="80">
        <f>AO12/AM12*10</f>
        <v>35.64593301435407</v>
      </c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171" t="s">
        <v>36</v>
      </c>
      <c r="B13" s="60">
        <v>758</v>
      </c>
      <c r="C13" s="61">
        <f t="shared" si="2"/>
        <v>19175</v>
      </c>
      <c r="D13" s="61">
        <f>I13+N13+S13+X13+AC13+AH13+AM13+AR13+AW13+BB13+BG13+BL13</f>
        <v>11311</v>
      </c>
      <c r="E13" s="163">
        <f t="shared" si="4"/>
        <v>58.98826597131682</v>
      </c>
      <c r="F13" s="61">
        <f t="shared" si="5"/>
        <v>29779</v>
      </c>
      <c r="G13" s="62">
        <f t="shared" si="6"/>
        <v>26.327468835646716</v>
      </c>
      <c r="H13" s="63">
        <v>12209</v>
      </c>
      <c r="I13" s="64">
        <v>9321</v>
      </c>
      <c r="J13" s="67">
        <f t="shared" si="7"/>
        <v>76.34531902694734</v>
      </c>
      <c r="K13" s="64">
        <v>25790</v>
      </c>
      <c r="L13" s="65">
        <f t="shared" si="10"/>
        <v>27.668705074562816</v>
      </c>
      <c r="M13" s="66">
        <v>805</v>
      </c>
      <c r="N13" s="50">
        <v>480</v>
      </c>
      <c r="O13" s="67">
        <f t="shared" si="0"/>
        <v>59.62732919254658</v>
      </c>
      <c r="P13" s="50">
        <v>1077</v>
      </c>
      <c r="Q13" s="68">
        <f t="shared" si="1"/>
        <v>22.4375</v>
      </c>
      <c r="R13" s="69"/>
      <c r="S13" s="70"/>
      <c r="T13" s="165"/>
      <c r="U13" s="170"/>
      <c r="V13" s="137"/>
      <c r="W13" s="57">
        <v>420</v>
      </c>
      <c r="X13" s="72">
        <v>250</v>
      </c>
      <c r="Y13" s="47">
        <f t="shared" si="8"/>
        <v>59.523809523809526</v>
      </c>
      <c r="Z13" s="87">
        <v>375</v>
      </c>
      <c r="AA13" s="74">
        <f t="shared" si="9"/>
        <v>15</v>
      </c>
      <c r="AB13" s="57">
        <v>2577</v>
      </c>
      <c r="AC13" s="88"/>
      <c r="AD13" s="58"/>
      <c r="AE13" s="88"/>
      <c r="AF13" s="172"/>
      <c r="AG13" s="57">
        <v>814</v>
      </c>
      <c r="AH13" s="89">
        <v>210</v>
      </c>
      <c r="AI13" s="87">
        <f t="shared" si="11"/>
        <v>25.7985257985258</v>
      </c>
      <c r="AJ13" s="89">
        <v>480</v>
      </c>
      <c r="AK13" s="78">
        <f t="shared" si="12"/>
        <v>22.857142857142854</v>
      </c>
      <c r="AL13" s="57">
        <v>1782</v>
      </c>
      <c r="AM13" s="70">
        <v>1050</v>
      </c>
      <c r="AN13" s="168">
        <f>AM13/AL13*100</f>
        <v>58.92255892255892</v>
      </c>
      <c r="AO13" s="70">
        <v>2057</v>
      </c>
      <c r="AP13" s="80">
        <f>AO13/AM13*10</f>
        <v>19.590476190476192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/>
      <c r="BC13" s="47"/>
      <c r="BD13" s="72"/>
      <c r="BE13" s="80"/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171" t="s">
        <v>37</v>
      </c>
      <c r="B14" s="60">
        <v>1112</v>
      </c>
      <c r="C14" s="61">
        <f t="shared" si="2"/>
        <v>28176</v>
      </c>
      <c r="D14" s="61">
        <f t="shared" si="3"/>
        <v>10125</v>
      </c>
      <c r="E14" s="163">
        <f t="shared" si="4"/>
        <v>35.93483816013629</v>
      </c>
      <c r="F14" s="61">
        <f t="shared" si="5"/>
        <v>38379</v>
      </c>
      <c r="G14" s="62">
        <f t="shared" si="6"/>
        <v>37.90518518518518</v>
      </c>
      <c r="H14" s="63">
        <v>10512</v>
      </c>
      <c r="I14" s="64">
        <v>7723</v>
      </c>
      <c r="J14" s="67">
        <f t="shared" si="7"/>
        <v>73.46841704718418</v>
      </c>
      <c r="K14" s="64">
        <v>32054</v>
      </c>
      <c r="L14" s="65">
        <f t="shared" si="10"/>
        <v>41.50459665932928</v>
      </c>
      <c r="M14" s="66">
        <v>997</v>
      </c>
      <c r="N14" s="50"/>
      <c r="O14" s="47"/>
      <c r="P14" s="50"/>
      <c r="Q14" s="74"/>
      <c r="R14" s="69"/>
      <c r="S14" s="70"/>
      <c r="T14" s="165"/>
      <c r="U14" s="170"/>
      <c r="V14" s="137"/>
      <c r="W14" s="57">
        <v>1580</v>
      </c>
      <c r="X14" s="72">
        <v>821</v>
      </c>
      <c r="Y14" s="47">
        <f t="shared" si="8"/>
        <v>51.962025316455694</v>
      </c>
      <c r="Z14" s="87">
        <v>1906</v>
      </c>
      <c r="AA14" s="74">
        <f t="shared" si="9"/>
        <v>23.215590742996348</v>
      </c>
      <c r="AB14" s="57">
        <v>5551</v>
      </c>
      <c r="AC14" s="88"/>
      <c r="AD14" s="58"/>
      <c r="AE14" s="88"/>
      <c r="AF14" s="172"/>
      <c r="AG14" s="57">
        <v>6809</v>
      </c>
      <c r="AH14" s="89">
        <v>1581</v>
      </c>
      <c r="AI14" s="87">
        <f t="shared" si="11"/>
        <v>23.21926861506829</v>
      </c>
      <c r="AJ14" s="89">
        <v>4419</v>
      </c>
      <c r="AK14" s="78">
        <f t="shared" si="12"/>
        <v>27.95066413662239</v>
      </c>
      <c r="AL14" s="57">
        <v>998</v>
      </c>
      <c r="AM14" s="70"/>
      <c r="AN14" s="88"/>
      <c r="AO14" s="70"/>
      <c r="AP14" s="74"/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171" t="s">
        <v>38</v>
      </c>
      <c r="B15" s="60">
        <v>347</v>
      </c>
      <c r="C15" s="61">
        <f t="shared" si="2"/>
        <v>17151</v>
      </c>
      <c r="D15" s="61">
        <f t="shared" si="3"/>
        <v>13284</v>
      </c>
      <c r="E15" s="163">
        <f t="shared" si="4"/>
        <v>77.45320972538045</v>
      </c>
      <c r="F15" s="61">
        <f t="shared" si="5"/>
        <v>51166</v>
      </c>
      <c r="G15" s="62">
        <f t="shared" si="6"/>
        <v>38.51701294790726</v>
      </c>
      <c r="H15" s="63">
        <v>10537</v>
      </c>
      <c r="I15" s="64">
        <v>10537</v>
      </c>
      <c r="J15" s="67">
        <f t="shared" si="7"/>
        <v>100</v>
      </c>
      <c r="K15" s="64">
        <v>43342</v>
      </c>
      <c r="L15" s="65">
        <f t="shared" si="10"/>
        <v>41.13314985289931</v>
      </c>
      <c r="M15" s="66">
        <v>257</v>
      </c>
      <c r="N15" s="50">
        <v>257</v>
      </c>
      <c r="O15" s="67">
        <f aca="true" t="shared" si="13" ref="O15:O20">N15/M15*100</f>
        <v>100</v>
      </c>
      <c r="P15" s="50">
        <v>976</v>
      </c>
      <c r="Q15" s="68">
        <f aca="true" t="shared" si="14" ref="Q15:Q20">P15/N15*10</f>
        <v>37.976653696498055</v>
      </c>
      <c r="R15" s="69"/>
      <c r="S15" s="70"/>
      <c r="T15" s="165"/>
      <c r="U15" s="170"/>
      <c r="V15" s="137"/>
      <c r="W15" s="57">
        <v>210</v>
      </c>
      <c r="X15" s="72">
        <v>110</v>
      </c>
      <c r="Y15" s="47">
        <f t="shared" si="8"/>
        <v>52.38095238095239</v>
      </c>
      <c r="Z15" s="87">
        <v>250</v>
      </c>
      <c r="AA15" s="74">
        <f t="shared" si="9"/>
        <v>22.72727272727273</v>
      </c>
      <c r="AB15" s="57">
        <v>112</v>
      </c>
      <c r="AC15" s="88"/>
      <c r="AD15" s="58"/>
      <c r="AE15" s="88"/>
      <c r="AF15" s="172"/>
      <c r="AG15" s="57">
        <v>4306</v>
      </c>
      <c r="AH15" s="89">
        <v>2380</v>
      </c>
      <c r="AI15" s="87">
        <f t="shared" si="11"/>
        <v>55.27171388759869</v>
      </c>
      <c r="AJ15" s="89">
        <v>6598</v>
      </c>
      <c r="AK15" s="78">
        <f t="shared" si="12"/>
        <v>27.72268907563025</v>
      </c>
      <c r="AL15" s="57">
        <v>1292</v>
      </c>
      <c r="AM15" s="70"/>
      <c r="AN15" s="88"/>
      <c r="AO15" s="70"/>
      <c r="AP15" s="74"/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171" t="s">
        <v>39</v>
      </c>
      <c r="B16" s="60">
        <v>290</v>
      </c>
      <c r="C16" s="61">
        <f t="shared" si="2"/>
        <v>10293</v>
      </c>
      <c r="D16" s="61">
        <f t="shared" si="3"/>
        <v>5299</v>
      </c>
      <c r="E16" s="163">
        <f t="shared" si="4"/>
        <v>51.48158942970951</v>
      </c>
      <c r="F16" s="61">
        <f t="shared" si="5"/>
        <v>13196</v>
      </c>
      <c r="G16" s="62">
        <f t="shared" si="6"/>
        <v>24.902811851292697</v>
      </c>
      <c r="H16" s="63">
        <v>6502</v>
      </c>
      <c r="I16" s="64">
        <v>4768</v>
      </c>
      <c r="J16" s="67">
        <f t="shared" si="7"/>
        <v>73.33128268225163</v>
      </c>
      <c r="K16" s="64">
        <v>11920</v>
      </c>
      <c r="L16" s="65">
        <f>K16/I16*10</f>
        <v>25</v>
      </c>
      <c r="M16" s="66">
        <v>455</v>
      </c>
      <c r="N16" s="50">
        <v>355</v>
      </c>
      <c r="O16" s="67">
        <f t="shared" si="13"/>
        <v>78.02197802197803</v>
      </c>
      <c r="P16" s="50">
        <v>887</v>
      </c>
      <c r="Q16" s="68">
        <f t="shared" si="14"/>
        <v>24.985915492957744</v>
      </c>
      <c r="R16" s="69"/>
      <c r="S16" s="70"/>
      <c r="T16" s="165"/>
      <c r="U16" s="170"/>
      <c r="V16" s="137"/>
      <c r="W16" s="57">
        <v>380</v>
      </c>
      <c r="X16" s="72">
        <v>50</v>
      </c>
      <c r="Y16" s="47">
        <f t="shared" si="8"/>
        <v>13.157894736842104</v>
      </c>
      <c r="Z16" s="87">
        <v>100</v>
      </c>
      <c r="AA16" s="74">
        <f t="shared" si="9"/>
        <v>20</v>
      </c>
      <c r="AB16" s="57">
        <v>501</v>
      </c>
      <c r="AC16" s="88"/>
      <c r="AD16" s="58"/>
      <c r="AE16" s="88"/>
      <c r="AF16" s="172"/>
      <c r="AG16" s="57">
        <v>545</v>
      </c>
      <c r="AH16" s="89">
        <v>126</v>
      </c>
      <c r="AI16" s="87">
        <f t="shared" si="11"/>
        <v>23.119266055045873</v>
      </c>
      <c r="AJ16" s="89">
        <v>289</v>
      </c>
      <c r="AK16" s="78">
        <f t="shared" si="12"/>
        <v>22.936507936507937</v>
      </c>
      <c r="AL16" s="57">
        <v>1650</v>
      </c>
      <c r="AM16" s="70"/>
      <c r="AN16" s="88"/>
      <c r="AO16" s="70"/>
      <c r="AP16" s="74"/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171" t="s">
        <v>40</v>
      </c>
      <c r="B17" s="60">
        <v>1035</v>
      </c>
      <c r="C17" s="61">
        <f t="shared" si="2"/>
        <v>26476</v>
      </c>
      <c r="D17" s="61">
        <f t="shared" si="3"/>
        <v>14837</v>
      </c>
      <c r="E17" s="163">
        <f t="shared" si="4"/>
        <v>56.03943193835927</v>
      </c>
      <c r="F17" s="61">
        <f t="shared" si="5"/>
        <v>50479</v>
      </c>
      <c r="G17" s="62">
        <f t="shared" si="6"/>
        <v>34.022376491204426</v>
      </c>
      <c r="H17" s="63">
        <v>13720</v>
      </c>
      <c r="I17" s="64">
        <v>12120</v>
      </c>
      <c r="J17" s="67">
        <f t="shared" si="7"/>
        <v>88.33819241982506</v>
      </c>
      <c r="K17" s="64">
        <v>43234</v>
      </c>
      <c r="L17" s="65">
        <f t="shared" si="10"/>
        <v>35.67161716171617</v>
      </c>
      <c r="M17" s="66">
        <v>303</v>
      </c>
      <c r="N17" s="50">
        <v>303</v>
      </c>
      <c r="O17" s="67">
        <f t="shared" si="13"/>
        <v>100</v>
      </c>
      <c r="P17" s="50">
        <v>688</v>
      </c>
      <c r="Q17" s="68">
        <f t="shared" si="14"/>
        <v>22.706270627062707</v>
      </c>
      <c r="R17" s="69">
        <v>144</v>
      </c>
      <c r="S17" s="70">
        <v>144</v>
      </c>
      <c r="T17" s="165">
        <f>S17/R17*100</f>
        <v>100</v>
      </c>
      <c r="U17" s="170">
        <v>350</v>
      </c>
      <c r="V17" s="137">
        <f>U17/S17*10</f>
        <v>24.305555555555554</v>
      </c>
      <c r="W17" s="57">
        <v>113</v>
      </c>
      <c r="X17" s="72"/>
      <c r="Y17" s="47"/>
      <c r="Z17" s="87"/>
      <c r="AA17" s="74"/>
      <c r="AB17" s="57">
        <v>890</v>
      </c>
      <c r="AC17" s="88"/>
      <c r="AD17" s="58"/>
      <c r="AE17" s="88"/>
      <c r="AF17" s="172"/>
      <c r="AG17" s="57">
        <v>8994</v>
      </c>
      <c r="AH17" s="89">
        <v>2073</v>
      </c>
      <c r="AI17" s="87">
        <f t="shared" si="11"/>
        <v>23.04869913275517</v>
      </c>
      <c r="AJ17" s="89">
        <v>5254</v>
      </c>
      <c r="AK17" s="78">
        <f t="shared" si="12"/>
        <v>25.344910757356487</v>
      </c>
      <c r="AL17" s="57">
        <v>1989</v>
      </c>
      <c r="AM17" s="70">
        <v>197</v>
      </c>
      <c r="AN17" s="88">
        <f>AM17/AL17*100</f>
        <v>9.904474610356964</v>
      </c>
      <c r="AO17" s="70">
        <v>953</v>
      </c>
      <c r="AP17" s="74">
        <v>55.5</v>
      </c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/>
      <c r="BC17" s="47"/>
      <c r="BD17" s="72"/>
      <c r="BE17" s="80"/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171" t="s">
        <v>41</v>
      </c>
      <c r="B18" s="60">
        <v>630</v>
      </c>
      <c r="C18" s="61">
        <f t="shared" si="2"/>
        <v>15745</v>
      </c>
      <c r="D18" s="61">
        <f t="shared" si="3"/>
        <v>7635</v>
      </c>
      <c r="E18" s="163">
        <f t="shared" si="4"/>
        <v>48.49158463004129</v>
      </c>
      <c r="F18" s="61">
        <f t="shared" si="5"/>
        <v>19297</v>
      </c>
      <c r="G18" s="62">
        <f t="shared" si="6"/>
        <v>25.274394237066144</v>
      </c>
      <c r="H18" s="63">
        <v>6374</v>
      </c>
      <c r="I18" s="64">
        <v>5779</v>
      </c>
      <c r="J18" s="67">
        <f t="shared" si="7"/>
        <v>90.66520238468779</v>
      </c>
      <c r="K18" s="64">
        <v>16126</v>
      </c>
      <c r="L18" s="65">
        <f t="shared" si="10"/>
        <v>27.90448174424641</v>
      </c>
      <c r="M18" s="85">
        <v>190</v>
      </c>
      <c r="N18" s="86">
        <v>190</v>
      </c>
      <c r="O18" s="67">
        <f t="shared" si="13"/>
        <v>100</v>
      </c>
      <c r="P18" s="86">
        <v>328</v>
      </c>
      <c r="Q18" s="68">
        <f t="shared" si="14"/>
        <v>17.263157894736842</v>
      </c>
      <c r="R18" s="69">
        <v>30</v>
      </c>
      <c r="S18" s="70"/>
      <c r="T18" s="165"/>
      <c r="U18" s="170"/>
      <c r="V18" s="137"/>
      <c r="W18" s="57">
        <v>240</v>
      </c>
      <c r="X18" s="72">
        <v>240</v>
      </c>
      <c r="Y18" s="47">
        <f>X18/W18*100</f>
        <v>100</v>
      </c>
      <c r="Z18" s="87">
        <v>465</v>
      </c>
      <c r="AA18" s="74">
        <f>Z18/X18*10</f>
        <v>19.375</v>
      </c>
      <c r="AB18" s="57">
        <v>4411</v>
      </c>
      <c r="AC18" s="88"/>
      <c r="AD18" s="58"/>
      <c r="AE18" s="88"/>
      <c r="AF18" s="172"/>
      <c r="AG18" s="57">
        <v>3388</v>
      </c>
      <c r="AH18" s="89">
        <v>1426</v>
      </c>
      <c r="AI18" s="87">
        <f t="shared" si="11"/>
        <v>42.08972845336481</v>
      </c>
      <c r="AJ18" s="89">
        <v>2378</v>
      </c>
      <c r="AK18" s="78">
        <f t="shared" si="12"/>
        <v>16.676016830294532</v>
      </c>
      <c r="AL18" s="57">
        <v>621</v>
      </c>
      <c r="AM18" s="70"/>
      <c r="AN18" s="88"/>
      <c r="AO18" s="70"/>
      <c r="AP18" s="74"/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171" t="s">
        <v>42</v>
      </c>
      <c r="B19" s="46">
        <v>552</v>
      </c>
      <c r="C19" s="94">
        <f t="shared" si="2"/>
        <v>18135</v>
      </c>
      <c r="D19" s="94">
        <f aca="true" t="shared" si="15" ref="D19:D25">I19+N19+S19+X19+AC19+AH19+AM19+AR19+AW19+BB19+BG19+BL19</f>
        <v>8552</v>
      </c>
      <c r="E19" s="164">
        <f aca="true" t="shared" si="16" ref="E19:E25">D19/C19*100</f>
        <v>47.157430383236836</v>
      </c>
      <c r="F19" s="94">
        <f aca="true" t="shared" si="17" ref="F19:F25">K19+P19+U19+Z19+AE19+AJ19+AO19+AT19+AY19+BD19+BI19+BN19</f>
        <v>21722</v>
      </c>
      <c r="G19" s="88">
        <f aca="true" t="shared" si="18" ref="G19:G26">F19/D19*10</f>
        <v>25.399906454630496</v>
      </c>
      <c r="H19" s="75">
        <v>5708</v>
      </c>
      <c r="I19" s="73">
        <v>5452</v>
      </c>
      <c r="J19" s="47">
        <f aca="true" t="shared" si="19" ref="J19:J26">I19/H19*100</f>
        <v>95.51506657323056</v>
      </c>
      <c r="K19" s="73">
        <v>14520</v>
      </c>
      <c r="L19" s="80">
        <f aca="true" t="shared" si="20" ref="L19:L26">K19/I19*10</f>
        <v>26.632428466617757</v>
      </c>
      <c r="M19" s="66">
        <v>1403</v>
      </c>
      <c r="N19" s="50">
        <v>1241</v>
      </c>
      <c r="O19" s="47">
        <f t="shared" si="13"/>
        <v>88.45331432644333</v>
      </c>
      <c r="P19" s="50">
        <v>3246</v>
      </c>
      <c r="Q19" s="74">
        <f t="shared" si="14"/>
        <v>26.156325543916196</v>
      </c>
      <c r="R19" s="69">
        <v>387</v>
      </c>
      <c r="S19" s="70">
        <v>90</v>
      </c>
      <c r="T19" s="165">
        <f>S19/R19*100</f>
        <v>23.25581395348837</v>
      </c>
      <c r="U19" s="170">
        <v>198</v>
      </c>
      <c r="V19" s="137">
        <f>U19/S19*10</f>
        <v>22</v>
      </c>
      <c r="W19" s="57"/>
      <c r="X19" s="72"/>
      <c r="Y19" s="47"/>
      <c r="Z19" s="87"/>
      <c r="AA19" s="74"/>
      <c r="AB19" s="57">
        <v>2103</v>
      </c>
      <c r="AC19" s="88"/>
      <c r="AD19" s="58"/>
      <c r="AE19" s="88"/>
      <c r="AF19" s="172"/>
      <c r="AG19" s="57">
        <v>4359</v>
      </c>
      <c r="AH19" s="89">
        <v>1139</v>
      </c>
      <c r="AI19" s="87">
        <f t="shared" si="11"/>
        <v>26.129846295021792</v>
      </c>
      <c r="AJ19" s="89">
        <v>2348</v>
      </c>
      <c r="AK19" s="78">
        <f t="shared" si="12"/>
        <v>20.61457418788411</v>
      </c>
      <c r="AL19" s="57">
        <v>3356</v>
      </c>
      <c r="AM19" s="70">
        <v>630</v>
      </c>
      <c r="AN19" s="88">
        <f>AM19/AL19*100</f>
        <v>18.772348033373063</v>
      </c>
      <c r="AO19" s="70">
        <v>1410</v>
      </c>
      <c r="AP19" s="78">
        <f>AO19/AM19*10</f>
        <v>22.38095238095238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171" t="s">
        <v>43</v>
      </c>
      <c r="B20" s="60">
        <v>966</v>
      </c>
      <c r="C20" s="61">
        <f t="shared" si="2"/>
        <v>32201</v>
      </c>
      <c r="D20" s="94">
        <f t="shared" si="15"/>
        <v>14226</v>
      </c>
      <c r="E20" s="163">
        <f t="shared" si="16"/>
        <v>44.1787522126642</v>
      </c>
      <c r="F20" s="94">
        <f t="shared" si="17"/>
        <v>45748</v>
      </c>
      <c r="G20" s="62">
        <f t="shared" si="18"/>
        <v>32.15802052579784</v>
      </c>
      <c r="H20" s="63">
        <v>12650</v>
      </c>
      <c r="I20" s="64">
        <v>10326</v>
      </c>
      <c r="J20" s="67">
        <f t="shared" si="19"/>
        <v>81.62845849802372</v>
      </c>
      <c r="K20" s="64">
        <v>36495</v>
      </c>
      <c r="L20" s="65">
        <f t="shared" si="20"/>
        <v>35.34282393957002</v>
      </c>
      <c r="M20" s="66">
        <v>5429</v>
      </c>
      <c r="N20" s="50">
        <v>3045</v>
      </c>
      <c r="O20" s="47">
        <f t="shared" si="13"/>
        <v>56.087677288635106</v>
      </c>
      <c r="P20" s="50">
        <v>6719</v>
      </c>
      <c r="Q20" s="74">
        <f t="shared" si="14"/>
        <v>22.065681444991792</v>
      </c>
      <c r="R20" s="69"/>
      <c r="S20" s="70"/>
      <c r="T20" s="165"/>
      <c r="U20" s="170"/>
      <c r="V20" s="137"/>
      <c r="W20" s="57">
        <v>947</v>
      </c>
      <c r="X20" s="72">
        <v>225</v>
      </c>
      <c r="Y20" s="47">
        <f>X20/W20*100</f>
        <v>23.75923970432946</v>
      </c>
      <c r="Z20" s="73">
        <v>589</v>
      </c>
      <c r="AA20" s="74">
        <f>Z20/X20*10</f>
        <v>26.17777777777778</v>
      </c>
      <c r="AB20" s="57">
        <v>2411</v>
      </c>
      <c r="AC20" s="75"/>
      <c r="AD20" s="58"/>
      <c r="AE20" s="75"/>
      <c r="AF20" s="172"/>
      <c r="AG20" s="57">
        <v>6884</v>
      </c>
      <c r="AH20" s="77">
        <v>630</v>
      </c>
      <c r="AI20" s="87">
        <f t="shared" si="11"/>
        <v>9.15165601394538</v>
      </c>
      <c r="AJ20" s="77">
        <v>1945</v>
      </c>
      <c r="AK20" s="78">
        <f t="shared" si="12"/>
        <v>30.873015873015873</v>
      </c>
      <c r="AL20" s="57">
        <v>1787</v>
      </c>
      <c r="AM20" s="79"/>
      <c r="AN20" s="88"/>
      <c r="AO20" s="79"/>
      <c r="AP20" s="78"/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71" t="s">
        <v>44</v>
      </c>
      <c r="B21" s="60">
        <v>482</v>
      </c>
      <c r="C21" s="61">
        <f t="shared" si="2"/>
        <v>36243</v>
      </c>
      <c r="D21" s="61">
        <f t="shared" si="15"/>
        <v>8740</v>
      </c>
      <c r="E21" s="163">
        <f t="shared" si="16"/>
        <v>24.11500151753442</v>
      </c>
      <c r="F21" s="61">
        <f t="shared" si="17"/>
        <v>32851</v>
      </c>
      <c r="G21" s="62">
        <f t="shared" si="18"/>
        <v>37.58695652173913</v>
      </c>
      <c r="H21" s="63">
        <v>11212</v>
      </c>
      <c r="I21" s="64">
        <v>8143</v>
      </c>
      <c r="J21" s="67">
        <f t="shared" si="19"/>
        <v>72.62754191937209</v>
      </c>
      <c r="K21" s="64">
        <v>31376</v>
      </c>
      <c r="L21" s="65">
        <f t="shared" si="20"/>
        <v>38.531253837651974</v>
      </c>
      <c r="M21" s="66"/>
      <c r="N21" s="50"/>
      <c r="O21" s="47"/>
      <c r="P21" s="50"/>
      <c r="Q21" s="74"/>
      <c r="R21" s="69"/>
      <c r="S21" s="70"/>
      <c r="T21" s="165"/>
      <c r="U21" s="170"/>
      <c r="V21" s="137"/>
      <c r="W21" s="57">
        <v>2237</v>
      </c>
      <c r="X21" s="72">
        <v>203</v>
      </c>
      <c r="Y21" s="47">
        <f>X21/W21*100</f>
        <v>9.074653553866787</v>
      </c>
      <c r="Z21" s="73">
        <v>314</v>
      </c>
      <c r="AA21" s="74">
        <f>Z21/X21*10</f>
        <v>15.467980295566504</v>
      </c>
      <c r="AB21" s="57">
        <v>12858</v>
      </c>
      <c r="AC21" s="75"/>
      <c r="AD21" s="58"/>
      <c r="AE21" s="75"/>
      <c r="AF21" s="172"/>
      <c r="AG21" s="57">
        <v>6301</v>
      </c>
      <c r="AH21" s="77">
        <v>394</v>
      </c>
      <c r="AI21" s="87">
        <f t="shared" si="11"/>
        <v>6.252975718139978</v>
      </c>
      <c r="AJ21" s="77">
        <v>1161</v>
      </c>
      <c r="AK21" s="78">
        <f t="shared" si="12"/>
        <v>29.467005076142133</v>
      </c>
      <c r="AL21" s="57">
        <v>945</v>
      </c>
      <c r="AM21" s="79"/>
      <c r="AN21" s="88"/>
      <c r="AO21" s="79"/>
      <c r="AP21" s="78"/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71" t="s">
        <v>45</v>
      </c>
      <c r="B22" s="60">
        <v>408</v>
      </c>
      <c r="C22" s="61">
        <f t="shared" si="2"/>
        <v>16427</v>
      </c>
      <c r="D22" s="61">
        <f t="shared" si="15"/>
        <v>7745</v>
      </c>
      <c r="E22" s="163">
        <f t="shared" si="16"/>
        <v>47.147988068423935</v>
      </c>
      <c r="F22" s="61">
        <f t="shared" si="17"/>
        <v>16073</v>
      </c>
      <c r="G22" s="62">
        <f t="shared" si="18"/>
        <v>20.752743705616528</v>
      </c>
      <c r="H22" s="63">
        <v>6816</v>
      </c>
      <c r="I22" s="64">
        <v>5698</v>
      </c>
      <c r="J22" s="67">
        <f t="shared" si="19"/>
        <v>83.59741784037558</v>
      </c>
      <c r="K22" s="64">
        <v>11618</v>
      </c>
      <c r="L22" s="65">
        <f t="shared" si="20"/>
        <v>20.38961038961039</v>
      </c>
      <c r="M22" s="66">
        <v>842</v>
      </c>
      <c r="N22" s="50">
        <v>672</v>
      </c>
      <c r="O22" s="67">
        <f>N22/M22*100</f>
        <v>79.80997624703087</v>
      </c>
      <c r="P22" s="50">
        <v>1615</v>
      </c>
      <c r="Q22" s="68">
        <f>P22/N22*10</f>
        <v>24.032738095238095</v>
      </c>
      <c r="R22" s="69"/>
      <c r="S22" s="70"/>
      <c r="T22" s="165"/>
      <c r="U22" s="71"/>
      <c r="V22" s="137"/>
      <c r="W22" s="57">
        <v>1009</v>
      </c>
      <c r="X22" s="72">
        <v>469</v>
      </c>
      <c r="Y22" s="47">
        <f>X22/W22*100</f>
        <v>46.4816650148662</v>
      </c>
      <c r="Z22" s="73">
        <v>1032</v>
      </c>
      <c r="AA22" s="74">
        <f>Z22/X22*10</f>
        <v>22.004264392324092</v>
      </c>
      <c r="AB22" s="57">
        <v>4482</v>
      </c>
      <c r="AC22" s="75"/>
      <c r="AD22" s="58"/>
      <c r="AE22" s="75"/>
      <c r="AF22" s="172"/>
      <c r="AG22" s="57">
        <v>1469</v>
      </c>
      <c r="AH22" s="77">
        <v>779</v>
      </c>
      <c r="AI22" s="87">
        <f t="shared" si="11"/>
        <v>53.02927161334241</v>
      </c>
      <c r="AJ22" s="77">
        <v>1568</v>
      </c>
      <c r="AK22" s="78">
        <f t="shared" si="12"/>
        <v>20.12836970474968</v>
      </c>
      <c r="AL22" s="57">
        <v>1494</v>
      </c>
      <c r="AM22" s="79">
        <v>127</v>
      </c>
      <c r="AN22" s="88">
        <f>AM22/AL22*100</f>
        <v>8.500669344042839</v>
      </c>
      <c r="AO22" s="79">
        <v>240</v>
      </c>
      <c r="AP22" s="78">
        <f>AO22/AM22*10</f>
        <v>18.89763779527559</v>
      </c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171" t="s">
        <v>46</v>
      </c>
      <c r="B23" s="60">
        <v>1766</v>
      </c>
      <c r="C23" s="61">
        <f t="shared" si="2"/>
        <v>42581</v>
      </c>
      <c r="D23" s="61">
        <f t="shared" si="15"/>
        <v>17553</v>
      </c>
      <c r="E23" s="163">
        <f t="shared" si="16"/>
        <v>41.22261102369602</v>
      </c>
      <c r="F23" s="61">
        <f t="shared" si="17"/>
        <v>70273</v>
      </c>
      <c r="G23" s="62">
        <f t="shared" si="18"/>
        <v>40.034751894263096</v>
      </c>
      <c r="H23" s="63">
        <v>17887</v>
      </c>
      <c r="I23" s="64">
        <v>14021</v>
      </c>
      <c r="J23" s="67">
        <f t="shared" si="19"/>
        <v>78.38653770895063</v>
      </c>
      <c r="K23" s="64">
        <v>58731</v>
      </c>
      <c r="L23" s="65">
        <f t="shared" si="20"/>
        <v>41.88788246202125</v>
      </c>
      <c r="M23" s="85">
        <v>1035</v>
      </c>
      <c r="N23" s="86">
        <v>975</v>
      </c>
      <c r="O23" s="67">
        <f>N23/M23*100</f>
        <v>94.20289855072464</v>
      </c>
      <c r="P23" s="86">
        <v>3104</v>
      </c>
      <c r="Q23" s="68">
        <f>P23/N23*10</f>
        <v>31.835897435897436</v>
      </c>
      <c r="R23" s="69"/>
      <c r="S23" s="70"/>
      <c r="T23" s="165"/>
      <c r="U23" s="71"/>
      <c r="V23" s="137"/>
      <c r="W23" s="95">
        <v>2963</v>
      </c>
      <c r="X23" s="96">
        <v>1856</v>
      </c>
      <c r="Y23" s="47">
        <f>X23/W23*100</f>
        <v>62.63921700978737</v>
      </c>
      <c r="Z23" s="73">
        <v>6103</v>
      </c>
      <c r="AA23" s="74">
        <f>Z23/X23*10</f>
        <v>32.88254310344827</v>
      </c>
      <c r="AB23" s="57">
        <v>10756</v>
      </c>
      <c r="AC23" s="88">
        <v>20</v>
      </c>
      <c r="AD23" s="58">
        <f>AC23/AB23*100</f>
        <v>0.1859427296392711</v>
      </c>
      <c r="AE23" s="88">
        <v>53</v>
      </c>
      <c r="AF23" s="172">
        <f>AE23/AC23*10</f>
        <v>26.5</v>
      </c>
      <c r="AG23" s="57">
        <v>7724</v>
      </c>
      <c r="AH23" s="89">
        <v>585</v>
      </c>
      <c r="AI23" s="87">
        <f>AH23/AG23*100</f>
        <v>7.573795960642155</v>
      </c>
      <c r="AJ23" s="89">
        <v>1940</v>
      </c>
      <c r="AK23" s="78">
        <f>AJ23/AH23*10</f>
        <v>33.162393162393165</v>
      </c>
      <c r="AL23" s="57">
        <v>1396</v>
      </c>
      <c r="AM23" s="70">
        <v>85</v>
      </c>
      <c r="AN23" s="88">
        <f>AM23/AL23*100</f>
        <v>6.088825214899714</v>
      </c>
      <c r="AO23" s="70">
        <v>314</v>
      </c>
      <c r="AP23" s="78">
        <f>AO23/AM23*10</f>
        <v>36.94117647058824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>
        <v>11</v>
      </c>
      <c r="BC23" s="47">
        <f>BB23/BA23*100</f>
        <v>2.657004830917874</v>
      </c>
      <c r="BD23" s="72">
        <v>28</v>
      </c>
      <c r="BE23" s="80">
        <f>BD23/BB23*10</f>
        <v>25.454545454545453</v>
      </c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71" t="s">
        <v>47</v>
      </c>
      <c r="B24" s="60">
        <v>2682</v>
      </c>
      <c r="C24" s="61">
        <f t="shared" si="2"/>
        <v>58164</v>
      </c>
      <c r="D24" s="61">
        <f t="shared" si="15"/>
        <v>23881</v>
      </c>
      <c r="E24" s="163">
        <f t="shared" si="16"/>
        <v>41.05804277560003</v>
      </c>
      <c r="F24" s="61">
        <f t="shared" si="17"/>
        <v>77799</v>
      </c>
      <c r="G24" s="62">
        <f t="shared" si="18"/>
        <v>32.57778149993719</v>
      </c>
      <c r="H24" s="63">
        <v>18076</v>
      </c>
      <c r="I24" s="64">
        <v>14119</v>
      </c>
      <c r="J24" s="67">
        <f t="shared" si="19"/>
        <v>78.10909493250719</v>
      </c>
      <c r="K24" s="64">
        <v>48707</v>
      </c>
      <c r="L24" s="65">
        <f t="shared" si="20"/>
        <v>34.49748565762447</v>
      </c>
      <c r="M24" s="66">
        <v>109</v>
      </c>
      <c r="N24" s="50"/>
      <c r="O24" s="47"/>
      <c r="P24" s="50"/>
      <c r="Q24" s="74"/>
      <c r="R24" s="69"/>
      <c r="S24" s="70"/>
      <c r="T24" s="165"/>
      <c r="U24" s="71"/>
      <c r="V24" s="137"/>
      <c r="W24" s="57">
        <v>550</v>
      </c>
      <c r="X24" s="72"/>
      <c r="Y24" s="47"/>
      <c r="Z24" s="73"/>
      <c r="AA24" s="74"/>
      <c r="AB24" s="57">
        <v>24587</v>
      </c>
      <c r="AC24" s="75">
        <v>1200</v>
      </c>
      <c r="AD24" s="58">
        <f>AC24/AB24*100</f>
        <v>4.880627974132672</v>
      </c>
      <c r="AE24" s="75">
        <v>3000</v>
      </c>
      <c r="AF24" s="172">
        <f>AE24/AC24*10</f>
        <v>25</v>
      </c>
      <c r="AG24" s="57">
        <v>11998</v>
      </c>
      <c r="AH24" s="77">
        <v>8535</v>
      </c>
      <c r="AI24" s="87">
        <f>AH24/AG24*100</f>
        <v>71.13685614269045</v>
      </c>
      <c r="AJ24" s="77">
        <v>26030</v>
      </c>
      <c r="AK24" s="78">
        <f>AJ24/AH24*10</f>
        <v>30.497949619214996</v>
      </c>
      <c r="AL24" s="57">
        <v>1192</v>
      </c>
      <c r="AM24" s="79">
        <v>27</v>
      </c>
      <c r="AN24" s="88">
        <f>AM24/AL24*100</f>
        <v>2.2651006711409396</v>
      </c>
      <c r="AO24" s="79">
        <v>62</v>
      </c>
      <c r="AP24" s="78">
        <f>AO24/AM24*10</f>
        <v>22.962962962962962</v>
      </c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/>
      <c r="BC24" s="47"/>
      <c r="BD24" s="72"/>
      <c r="BE24" s="80"/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171" t="s">
        <v>48</v>
      </c>
      <c r="B25" s="60">
        <v>1575</v>
      </c>
      <c r="C25" s="61">
        <f t="shared" si="2"/>
        <v>49488</v>
      </c>
      <c r="D25" s="61">
        <f t="shared" si="15"/>
        <v>23799</v>
      </c>
      <c r="E25" s="163">
        <f t="shared" si="16"/>
        <v>48.09044616876819</v>
      </c>
      <c r="F25" s="61">
        <f t="shared" si="17"/>
        <v>94431</v>
      </c>
      <c r="G25" s="62">
        <f t="shared" si="18"/>
        <v>39.67855792260179</v>
      </c>
      <c r="H25" s="63">
        <v>20260</v>
      </c>
      <c r="I25" s="64">
        <v>16549</v>
      </c>
      <c r="J25" s="67">
        <f t="shared" si="19"/>
        <v>81.68311944718657</v>
      </c>
      <c r="K25" s="64">
        <v>70513</v>
      </c>
      <c r="L25" s="65">
        <f t="shared" si="20"/>
        <v>42.608616834854075</v>
      </c>
      <c r="M25" s="66">
        <v>1984</v>
      </c>
      <c r="N25" s="50">
        <v>1256</v>
      </c>
      <c r="O25" s="47">
        <f>N25/M25*100</f>
        <v>63.306451612903224</v>
      </c>
      <c r="P25" s="50">
        <v>3034</v>
      </c>
      <c r="Q25" s="74">
        <f>P25/N25*10</f>
        <v>24.156050955414013</v>
      </c>
      <c r="R25" s="69"/>
      <c r="S25" s="70"/>
      <c r="T25" s="165"/>
      <c r="U25" s="71"/>
      <c r="V25" s="137"/>
      <c r="W25" s="57">
        <v>299</v>
      </c>
      <c r="X25" s="72">
        <v>4</v>
      </c>
      <c r="Y25" s="47">
        <f>X25/W25*100</f>
        <v>1.3377926421404682</v>
      </c>
      <c r="Z25" s="73">
        <v>6</v>
      </c>
      <c r="AA25" s="74">
        <f>Z25/X25*10</f>
        <v>15</v>
      </c>
      <c r="AB25" s="57">
        <v>1728</v>
      </c>
      <c r="AC25" s="75">
        <v>6</v>
      </c>
      <c r="AD25" s="58">
        <f>AC25/AB25*100</f>
        <v>0.3472222222222222</v>
      </c>
      <c r="AE25" s="75">
        <v>18</v>
      </c>
      <c r="AF25" s="172">
        <f>AE25/AC25*10</f>
        <v>30</v>
      </c>
      <c r="AG25" s="57">
        <v>17579</v>
      </c>
      <c r="AH25" s="77">
        <v>5513</v>
      </c>
      <c r="AI25" s="87">
        <f>AH25/AG25*100</f>
        <v>31.361283349451046</v>
      </c>
      <c r="AJ25" s="77">
        <v>20088</v>
      </c>
      <c r="AK25" s="78">
        <f>AJ25/AH25*10</f>
        <v>36.437511336840195</v>
      </c>
      <c r="AL25" s="57">
        <v>1729</v>
      </c>
      <c r="AM25" s="79">
        <v>191</v>
      </c>
      <c r="AN25" s="88">
        <f>AM25/AL25*100</f>
        <v>11.046847888953153</v>
      </c>
      <c r="AO25" s="79">
        <v>408</v>
      </c>
      <c r="AP25" s="78">
        <f>AO25/AM25*10</f>
        <v>21.361256544502616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280</v>
      </c>
      <c r="BC25" s="47">
        <f>BB25/BA25*100</f>
        <v>10.010725777618877</v>
      </c>
      <c r="BD25" s="72">
        <v>364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45" t="s">
        <v>49</v>
      </c>
      <c r="B26" s="99">
        <f>SUM(B5:B25)</f>
        <v>20772</v>
      </c>
      <c r="C26" s="99">
        <f>SUM(C5:C25)</f>
        <v>585734</v>
      </c>
      <c r="D26" s="100">
        <f>SUM(D5:D25)</f>
        <v>261811</v>
      </c>
      <c r="E26" s="101">
        <f>D26/C26*100</f>
        <v>44.69793455732465</v>
      </c>
      <c r="F26" s="99">
        <f>SUM(F5:F25)</f>
        <v>865991</v>
      </c>
      <c r="G26" s="101">
        <f t="shared" si="18"/>
        <v>33.0769524580709</v>
      </c>
      <c r="H26" s="99">
        <f>SUM(H5:H25)</f>
        <v>236907</v>
      </c>
      <c r="I26" s="99">
        <f>SUM(I6:I25)</f>
        <v>193273</v>
      </c>
      <c r="J26" s="103">
        <f t="shared" si="19"/>
        <v>81.5818021417687</v>
      </c>
      <c r="K26" s="99">
        <f>SUM(K6:K25)</f>
        <v>679105</v>
      </c>
      <c r="L26" s="97">
        <f t="shared" si="20"/>
        <v>35.13708588369819</v>
      </c>
      <c r="M26" s="102">
        <f>SUM(M5:M25)</f>
        <v>24059</v>
      </c>
      <c r="N26" s="99">
        <f>SUM(N5:N25)</f>
        <v>16729</v>
      </c>
      <c r="O26" s="103">
        <f>N26/M26*100</f>
        <v>69.53323080759799</v>
      </c>
      <c r="P26" s="99">
        <f>SUM(P5:P25)</f>
        <v>43194</v>
      </c>
      <c r="Q26" s="97">
        <f>P26/N26*10</f>
        <v>25.81983382150756</v>
      </c>
      <c r="R26" s="104">
        <f>SUM(R5:R25)</f>
        <v>611</v>
      </c>
      <c r="S26" s="105">
        <f>SUM(S5:S25)</f>
        <v>284</v>
      </c>
      <c r="T26" s="166">
        <f>S26/R26*100</f>
        <v>46.48117839607202</v>
      </c>
      <c r="U26" s="105">
        <f>SUM(U5:U25)</f>
        <v>598</v>
      </c>
      <c r="V26" s="167">
        <f>U26/S26*10</f>
        <v>21.056338028169016</v>
      </c>
      <c r="W26" s="102">
        <f>SUM(W5:W25)</f>
        <v>15866</v>
      </c>
      <c r="X26" s="99">
        <f>SUM(X5:X25)</f>
        <v>6245</v>
      </c>
      <c r="Y26" s="103">
        <f>X26/W26*100</f>
        <v>39.36089751670238</v>
      </c>
      <c r="Z26" s="99">
        <f>SUM(Z5:Z25)</f>
        <v>15320</v>
      </c>
      <c r="AA26" s="97">
        <f>Z26/X26*10</f>
        <v>24.531625300240194</v>
      </c>
      <c r="AB26" s="102">
        <f>SUM(AB5:AB25)</f>
        <v>125317</v>
      </c>
      <c r="AC26" s="99">
        <f>SUM(AC5:AC25)</f>
        <v>1521</v>
      </c>
      <c r="AD26" s="173">
        <f>AC26/AB26*100</f>
        <v>1.2137220010054501</v>
      </c>
      <c r="AE26" s="99">
        <f>SUM(AE5:AE25)</f>
        <v>3686</v>
      </c>
      <c r="AF26" s="106">
        <f>AE26/AC26*10</f>
        <v>24.23405654174885</v>
      </c>
      <c r="AG26" s="102">
        <f>SUM(AG5:AG25)</f>
        <v>119306</v>
      </c>
      <c r="AH26" s="99">
        <f>SUM(AH5:AH25)</f>
        <v>38508</v>
      </c>
      <c r="AI26" s="101">
        <f>AH26/AG26*100</f>
        <v>32.276666722545386</v>
      </c>
      <c r="AJ26" s="99">
        <f>SUM(AJ5:AJ25)</f>
        <v>111753</v>
      </c>
      <c r="AK26" s="97">
        <f>AJ26/AH26*10</f>
        <v>29.02072296665628</v>
      </c>
      <c r="AL26" s="102">
        <f>SUM(AL5:AL25)</f>
        <v>38330</v>
      </c>
      <c r="AM26" s="105">
        <f>SUM(AM5:AM25)</f>
        <v>4670</v>
      </c>
      <c r="AN26" s="169">
        <f>AM26/AL26*100</f>
        <v>12.183668145056092</v>
      </c>
      <c r="AO26" s="105">
        <f>SUM(AO5:AO25)</f>
        <v>11578</v>
      </c>
      <c r="AP26" s="97">
        <f>AO26/AM26*10</f>
        <v>24.792291220556745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581</v>
      </c>
      <c r="BC26" s="103">
        <f>BB26/BA26*100</f>
        <v>5.713442816402793</v>
      </c>
      <c r="BD26" s="101">
        <f>SUM(BD5:BD25)</f>
        <v>757</v>
      </c>
      <c r="BE26" s="161">
        <f>BD26/BB26*10</f>
        <v>13.029259896729776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6320</v>
      </c>
      <c r="C27" s="109">
        <v>541993</v>
      </c>
      <c r="D27" s="110">
        <v>493447</v>
      </c>
      <c r="E27" s="111">
        <v>91.04305775166837</v>
      </c>
      <c r="F27" s="110">
        <v>1238864.7</v>
      </c>
      <c r="G27" s="111">
        <v>25.106337661390178</v>
      </c>
      <c r="H27" s="109">
        <v>228011</v>
      </c>
      <c r="I27" s="109">
        <v>226335</v>
      </c>
      <c r="J27" s="47">
        <v>99.2649477437492</v>
      </c>
      <c r="K27" s="109">
        <v>688327</v>
      </c>
      <c r="L27" s="78">
        <v>30.411867364746946</v>
      </c>
      <c r="M27" s="112">
        <v>26550</v>
      </c>
      <c r="N27" s="109">
        <v>25675</v>
      </c>
      <c r="O27" s="47">
        <v>96.70433145009416</v>
      </c>
      <c r="P27" s="109">
        <v>54470</v>
      </c>
      <c r="Q27" s="113">
        <v>21.215189873417724</v>
      </c>
      <c r="R27" s="114">
        <v>1053</v>
      </c>
      <c r="S27" s="115">
        <v>655</v>
      </c>
      <c r="T27" s="116">
        <v>62.20322886989553</v>
      </c>
      <c r="U27" s="116">
        <v>668</v>
      </c>
      <c r="V27" s="117">
        <v>10.198473282442748</v>
      </c>
      <c r="W27" s="118">
        <v>9131</v>
      </c>
      <c r="X27" s="119">
        <v>9128</v>
      </c>
      <c r="Y27" s="93">
        <f>X27/W27*100</f>
        <v>99.96714489103056</v>
      </c>
      <c r="Z27" s="119">
        <v>16575</v>
      </c>
      <c r="AA27" s="78">
        <f>Z27/X27*10</f>
        <v>18.158413672217353</v>
      </c>
      <c r="AB27" s="118">
        <v>131260</v>
      </c>
      <c r="AC27" s="119">
        <v>106008</v>
      </c>
      <c r="AD27" s="119">
        <v>80.76184671644066</v>
      </c>
      <c r="AE27" s="119">
        <v>186101</v>
      </c>
      <c r="AF27" s="120">
        <v>17.555373179382688</v>
      </c>
      <c r="AG27" s="118">
        <v>94141</v>
      </c>
      <c r="AH27" s="119">
        <v>91909</v>
      </c>
      <c r="AI27" s="119">
        <v>97.62908828246991</v>
      </c>
      <c r="AJ27" s="119">
        <v>224721.5</v>
      </c>
      <c r="AK27" s="120">
        <v>24.45043466907485</v>
      </c>
      <c r="AL27" s="118">
        <v>31608</v>
      </c>
      <c r="AM27" s="119">
        <v>30441</v>
      </c>
      <c r="AN27" s="119">
        <v>96.3078967350038</v>
      </c>
      <c r="AO27" s="119">
        <v>62573</v>
      </c>
      <c r="AP27" s="120">
        <v>20.55550080483558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5434</v>
      </c>
      <c r="BB27" s="119">
        <v>2016</v>
      </c>
      <c r="BC27" s="119">
        <v>37.09974236290026</v>
      </c>
      <c r="BD27" s="119">
        <v>2476</v>
      </c>
      <c r="BE27" s="120">
        <v>12.281746031746032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W27" sqref="AW27"/>
    </sheetView>
  </sheetViews>
  <sheetFormatPr defaultColWidth="8.875" defaultRowHeight="12.75"/>
  <cols>
    <col min="1" max="1" width="21.125" style="39" customWidth="1"/>
    <col min="2" max="2" width="7.375" style="39" customWidth="1"/>
    <col min="3" max="3" width="7.75390625" style="39" customWidth="1"/>
    <col min="4" max="4" width="6.75390625" style="39" customWidth="1"/>
    <col min="5" max="5" width="7.625" style="39" customWidth="1"/>
    <col min="6" max="6" width="5.00390625" style="39" bestFit="1" customWidth="1"/>
    <col min="7" max="26" width="0" style="39" hidden="1" customWidth="1"/>
    <col min="27" max="27" width="9.25390625" style="39" hidden="1" customWidth="1"/>
    <col min="28" max="28" width="9.00390625" style="39" customWidth="1"/>
    <col min="29" max="29" width="7.625" style="39" customWidth="1"/>
    <col min="30" max="30" width="7.25390625" style="39" customWidth="1"/>
    <col min="31" max="31" width="6.375" style="39" customWidth="1"/>
    <col min="32" max="32" width="0.12890625" style="39" hidden="1" customWidth="1"/>
    <col min="33" max="39" width="3.875" style="39" hidden="1" customWidth="1"/>
    <col min="40" max="40" width="6.75390625" style="39" hidden="1" customWidth="1"/>
    <col min="41" max="41" width="9.25390625" style="39" hidden="1" customWidth="1"/>
    <col min="42" max="42" width="11.375" style="39" hidden="1" customWidth="1"/>
    <col min="43" max="43" width="9.375" style="39" hidden="1" customWidth="1"/>
    <col min="44" max="44" width="11.375" style="39" hidden="1" customWidth="1"/>
    <col min="45" max="45" width="10.375" style="39" hidden="1" customWidth="1"/>
    <col min="46" max="46" width="6.00390625" style="39" hidden="1" customWidth="1"/>
    <col min="47" max="47" width="9.125" style="39" hidden="1" customWidth="1"/>
    <col min="48" max="48" width="10.125" style="39" customWidth="1"/>
    <col min="49" max="49" width="9.75390625" style="39" customWidth="1"/>
    <col min="50" max="50" width="7.125" style="39" customWidth="1"/>
    <col min="51" max="51" width="9.00390625" style="39" customWidth="1"/>
    <col min="52" max="16384" width="8.875" style="39" customWidth="1"/>
  </cols>
  <sheetData>
    <row r="1" spans="1:52" ht="18" customHeight="1">
      <c r="A1" s="37"/>
      <c r="B1" s="243" t="s">
        <v>51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</row>
    <row r="2" spans="1:52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22"/>
      <c r="AE2" s="37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23"/>
      <c r="AW2" s="124"/>
      <c r="AX2" s="124"/>
      <c r="AY2" s="244">
        <v>42968</v>
      </c>
      <c r="AZ2" s="244"/>
    </row>
    <row r="3" spans="1:52" ht="15.75" customHeight="1">
      <c r="A3" s="241" t="s">
        <v>0</v>
      </c>
      <c r="B3" s="247" t="s">
        <v>52</v>
      </c>
      <c r="C3" s="247"/>
      <c r="D3" s="247"/>
      <c r="E3" s="247"/>
      <c r="F3" s="247"/>
      <c r="G3" s="245" t="s">
        <v>53</v>
      </c>
      <c r="H3" s="245"/>
      <c r="I3" s="245"/>
      <c r="J3" s="245"/>
      <c r="K3" s="245"/>
      <c r="L3" s="245" t="s">
        <v>54</v>
      </c>
      <c r="M3" s="245"/>
      <c r="N3" s="245"/>
      <c r="O3" s="245"/>
      <c r="P3" s="245" t="s">
        <v>55</v>
      </c>
      <c r="Q3" s="245"/>
      <c r="R3" s="245"/>
      <c r="S3" s="245"/>
      <c r="T3" s="245" t="s">
        <v>56</v>
      </c>
      <c r="U3" s="245"/>
      <c r="V3" s="245"/>
      <c r="W3" s="245"/>
      <c r="X3" s="245" t="s">
        <v>57</v>
      </c>
      <c r="Y3" s="245"/>
      <c r="Z3" s="245"/>
      <c r="AA3" s="245"/>
      <c r="AB3" s="245" t="s">
        <v>58</v>
      </c>
      <c r="AC3" s="245"/>
      <c r="AD3" s="245"/>
      <c r="AE3" s="245"/>
      <c r="AF3" s="245" t="s">
        <v>59</v>
      </c>
      <c r="AG3" s="245"/>
      <c r="AH3" s="245"/>
      <c r="AI3" s="245"/>
      <c r="AJ3" s="245" t="s">
        <v>60</v>
      </c>
      <c r="AK3" s="245"/>
      <c r="AL3" s="245"/>
      <c r="AM3" s="245"/>
      <c r="AN3" s="245" t="s">
        <v>61</v>
      </c>
      <c r="AO3" s="245"/>
      <c r="AP3" s="245"/>
      <c r="AQ3" s="245"/>
      <c r="AR3" s="245" t="s">
        <v>62</v>
      </c>
      <c r="AS3" s="245"/>
      <c r="AT3" s="245"/>
      <c r="AU3" s="245"/>
      <c r="AV3" s="246" t="s">
        <v>63</v>
      </c>
      <c r="AW3" s="246"/>
      <c r="AX3" s="246"/>
      <c r="AY3" s="246"/>
      <c r="AZ3" s="246"/>
    </row>
    <row r="4" spans="1:52" ht="139.5" customHeight="1">
      <c r="A4" s="241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66</v>
      </c>
      <c r="AE4" s="42" t="s">
        <v>20</v>
      </c>
      <c r="AF4" s="43" t="s">
        <v>64</v>
      </c>
      <c r="AG4" s="41" t="s">
        <v>65</v>
      </c>
      <c r="AH4" s="41" t="s">
        <v>66</v>
      </c>
      <c r="AI4" s="42" t="s">
        <v>20</v>
      </c>
      <c r="AJ4" s="43" t="s">
        <v>64</v>
      </c>
      <c r="AK4" s="41" t="s">
        <v>65</v>
      </c>
      <c r="AL4" s="41" t="s">
        <v>66</v>
      </c>
      <c r="AM4" s="42" t="s">
        <v>20</v>
      </c>
      <c r="AN4" s="43" t="s">
        <v>68</v>
      </c>
      <c r="AO4" s="41" t="s">
        <v>65</v>
      </c>
      <c r="AP4" s="41" t="s">
        <v>66</v>
      </c>
      <c r="AQ4" s="42" t="s">
        <v>20</v>
      </c>
      <c r="AR4" s="43" t="s">
        <v>68</v>
      </c>
      <c r="AS4" s="41" t="s">
        <v>65</v>
      </c>
      <c r="AT4" s="41" t="s">
        <v>66</v>
      </c>
      <c r="AU4" s="42" t="s">
        <v>20</v>
      </c>
      <c r="AV4" s="43" t="s">
        <v>68</v>
      </c>
      <c r="AW4" s="41" t="s">
        <v>65</v>
      </c>
      <c r="AX4" s="41" t="s">
        <v>18</v>
      </c>
      <c r="AY4" s="41" t="s">
        <v>66</v>
      </c>
      <c r="AZ4" s="41" t="s">
        <v>20</v>
      </c>
    </row>
    <row r="5" spans="1:52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30"/>
      <c r="AF5" s="131"/>
      <c r="AG5" s="129"/>
      <c r="AH5" s="129"/>
      <c r="AI5" s="130"/>
      <c r="AJ5" s="131"/>
      <c r="AK5" s="129"/>
      <c r="AL5" s="129"/>
      <c r="AM5" s="130"/>
      <c r="AN5" s="131"/>
      <c r="AO5" s="129"/>
      <c r="AP5" s="129"/>
      <c r="AQ5" s="130"/>
      <c r="AR5" s="131"/>
      <c r="AS5" s="129"/>
      <c r="AT5" s="129"/>
      <c r="AU5" s="130"/>
      <c r="AV5" s="131"/>
      <c r="AW5" s="129"/>
      <c r="AX5" s="132"/>
      <c r="AY5" s="129"/>
      <c r="AZ5" s="129"/>
    </row>
    <row r="6" spans="1:52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8"/>
      <c r="AF6" s="131">
        <v>2223</v>
      </c>
      <c r="AG6" s="129"/>
      <c r="AH6" s="129"/>
      <c r="AI6" s="130"/>
      <c r="AJ6" s="131"/>
      <c r="AK6" s="129"/>
      <c r="AL6" s="129"/>
      <c r="AM6" s="130"/>
      <c r="AN6" s="131">
        <v>150</v>
      </c>
      <c r="AO6" s="129"/>
      <c r="AP6" s="129"/>
      <c r="AQ6" s="138">
        <f aca="true" t="shared" si="1" ref="AQ6:AQ21">IF(AP6&gt;0,AP6/AO6*10,"")</f>
      </c>
      <c r="AR6" s="131">
        <v>12</v>
      </c>
      <c r="AS6" s="129"/>
      <c r="AT6" s="129"/>
      <c r="AU6" s="140">
        <f aca="true" t="shared" si="2" ref="AU6:AU25">IF(AT6&gt;0,AT6/AS6*10,"")</f>
      </c>
      <c r="AV6" s="131"/>
      <c r="AW6" s="129"/>
      <c r="AX6" s="132"/>
      <c r="AY6" s="129"/>
      <c r="AZ6" s="129"/>
    </row>
    <row r="7" spans="1:52" ht="15.75">
      <c r="A7" s="133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7"/>
      <c r="AF7" s="131"/>
      <c r="AG7" s="129"/>
      <c r="AH7" s="129"/>
      <c r="AI7" s="130"/>
      <c r="AJ7" s="131"/>
      <c r="AK7" s="129"/>
      <c r="AL7" s="129"/>
      <c r="AM7" s="130"/>
      <c r="AN7" s="131">
        <v>718</v>
      </c>
      <c r="AO7" s="129"/>
      <c r="AP7" s="129"/>
      <c r="AQ7" s="138">
        <f t="shared" si="1"/>
      </c>
      <c r="AR7" s="131">
        <v>65</v>
      </c>
      <c r="AS7" s="129"/>
      <c r="AT7" s="129"/>
      <c r="AU7" s="140">
        <f t="shared" si="2"/>
      </c>
      <c r="AV7" s="131">
        <v>595</v>
      </c>
      <c r="AW7" s="129">
        <v>30</v>
      </c>
      <c r="AX7" s="132">
        <f>AW7/AV7*100</f>
        <v>5.042016806722689</v>
      </c>
      <c r="AY7" s="129">
        <v>695</v>
      </c>
      <c r="AZ7" s="142">
        <f>IF(AY7&gt;0,AY7/AW7*10,"")</f>
        <v>231.66666666666669</v>
      </c>
    </row>
    <row r="8" spans="1:52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7"/>
      <c r="AF8" s="131"/>
      <c r="AG8" s="129"/>
      <c r="AH8" s="129"/>
      <c r="AI8" s="130"/>
      <c r="AJ8" s="131"/>
      <c r="AK8" s="129"/>
      <c r="AL8" s="129"/>
      <c r="AM8" s="130"/>
      <c r="AN8" s="131">
        <v>100</v>
      </c>
      <c r="AO8" s="129"/>
      <c r="AP8" s="129"/>
      <c r="AQ8" s="138">
        <f t="shared" si="1"/>
      </c>
      <c r="AR8" s="131"/>
      <c r="AS8" s="129"/>
      <c r="AT8" s="129"/>
      <c r="AU8" s="140">
        <f t="shared" si="2"/>
      </c>
      <c r="AV8" s="131"/>
      <c r="AW8" s="129"/>
      <c r="AX8" s="132"/>
      <c r="AY8" s="129"/>
      <c r="AZ8" s="142">
        <f aca="true" t="shared" si="3" ref="AZ8:AZ27">IF(AY8&gt;0,AY8/AW8*10,"")</f>
      </c>
    </row>
    <row r="9" spans="1:52" ht="15.75">
      <c r="A9" s="133" t="s">
        <v>32</v>
      </c>
      <c r="B9" s="141">
        <v>941</v>
      </c>
      <c r="C9" s="142"/>
      <c r="D9" s="47"/>
      <c r="E9" s="142"/>
      <c r="F9" s="74"/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>
        <v>519</v>
      </c>
      <c r="AD9" s="135">
        <v>267</v>
      </c>
      <c r="AE9" s="137">
        <f>AD9/AC9*10</f>
        <v>5.144508670520231</v>
      </c>
      <c r="AF9" s="131">
        <v>1197</v>
      </c>
      <c r="AG9" s="129"/>
      <c r="AH9" s="129"/>
      <c r="AI9" s="130"/>
      <c r="AJ9" s="131"/>
      <c r="AK9" s="129"/>
      <c r="AL9" s="129"/>
      <c r="AM9" s="130"/>
      <c r="AN9" s="131">
        <v>12</v>
      </c>
      <c r="AO9" s="129"/>
      <c r="AP9" s="129"/>
      <c r="AQ9" s="138">
        <f t="shared" si="1"/>
      </c>
      <c r="AR9" s="131">
        <v>86</v>
      </c>
      <c r="AS9" s="129"/>
      <c r="AT9" s="129"/>
      <c r="AU9" s="140">
        <f t="shared" si="2"/>
      </c>
      <c r="AV9" s="131">
        <v>136</v>
      </c>
      <c r="AW9" s="129"/>
      <c r="AX9" s="132"/>
      <c r="AY9" s="129"/>
      <c r="AZ9" s="142">
        <f t="shared" si="3"/>
      </c>
    </row>
    <row r="10" spans="1:52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7"/>
      <c r="AF10" s="131"/>
      <c r="AG10" s="129"/>
      <c r="AH10" s="129"/>
      <c r="AI10" s="130"/>
      <c r="AJ10" s="131"/>
      <c r="AK10" s="129"/>
      <c r="AL10" s="129"/>
      <c r="AM10" s="130"/>
      <c r="AN10" s="131">
        <v>600</v>
      </c>
      <c r="AO10" s="129"/>
      <c r="AP10" s="129"/>
      <c r="AQ10" s="138">
        <f t="shared" si="1"/>
      </c>
      <c r="AR10" s="131">
        <v>3</v>
      </c>
      <c r="AS10" s="129"/>
      <c r="AT10" s="129"/>
      <c r="AU10" s="140">
        <f t="shared" si="2"/>
      </c>
      <c r="AV10" s="131"/>
      <c r="AW10" s="129"/>
      <c r="AX10" s="132"/>
      <c r="AY10" s="129"/>
      <c r="AZ10" s="142">
        <f t="shared" si="3"/>
      </c>
    </row>
    <row r="11" spans="1:52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7"/>
      <c r="AF11" s="131"/>
      <c r="AG11" s="129"/>
      <c r="AH11" s="129"/>
      <c r="AI11" s="130"/>
      <c r="AJ11" s="131"/>
      <c r="AK11" s="129"/>
      <c r="AL11" s="129"/>
      <c r="AM11" s="130"/>
      <c r="AN11" s="131">
        <v>249</v>
      </c>
      <c r="AO11" s="129"/>
      <c r="AP11" s="129"/>
      <c r="AQ11" s="138">
        <f t="shared" si="1"/>
      </c>
      <c r="AR11" s="131">
        <v>34.4</v>
      </c>
      <c r="AS11" s="129"/>
      <c r="AT11" s="129"/>
      <c r="AU11" s="140">
        <f t="shared" si="2"/>
      </c>
      <c r="AV11" s="131">
        <v>28.6</v>
      </c>
      <c r="AW11" s="129"/>
      <c r="AX11" s="132"/>
      <c r="AY11" s="129"/>
      <c r="AZ11" s="142">
        <f t="shared" si="3"/>
      </c>
    </row>
    <row r="12" spans="1:52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7"/>
      <c r="AF12" s="131"/>
      <c r="AG12" s="129"/>
      <c r="AH12" s="129"/>
      <c r="AI12" s="130"/>
      <c r="AJ12" s="131"/>
      <c r="AK12" s="129"/>
      <c r="AL12" s="129"/>
      <c r="AM12" s="130"/>
      <c r="AN12" s="131">
        <v>3002</v>
      </c>
      <c r="AO12" s="129"/>
      <c r="AP12" s="129"/>
      <c r="AQ12" s="138">
        <f t="shared" si="1"/>
      </c>
      <c r="AR12" s="131">
        <v>122</v>
      </c>
      <c r="AS12" s="129"/>
      <c r="AT12" s="129"/>
      <c r="AU12" s="140">
        <f t="shared" si="2"/>
      </c>
      <c r="AV12" s="131">
        <v>177</v>
      </c>
      <c r="AW12" s="129">
        <v>4.5</v>
      </c>
      <c r="AX12" s="132">
        <f>AW12/AV12*100</f>
        <v>2.5423728813559325</v>
      </c>
      <c r="AY12" s="129">
        <v>92</v>
      </c>
      <c r="AZ12" s="142">
        <f t="shared" si="3"/>
        <v>204.44444444444443</v>
      </c>
    </row>
    <row r="13" spans="1:52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7"/>
      <c r="AF13" s="131"/>
      <c r="AG13" s="129"/>
      <c r="AH13" s="129"/>
      <c r="AI13" s="130"/>
      <c r="AJ13" s="131"/>
      <c r="AK13" s="129"/>
      <c r="AL13" s="129"/>
      <c r="AM13" s="130"/>
      <c r="AN13" s="131">
        <v>130</v>
      </c>
      <c r="AO13" s="129"/>
      <c r="AP13" s="129"/>
      <c r="AQ13" s="138">
        <f t="shared" si="1"/>
      </c>
      <c r="AR13" s="131">
        <v>10</v>
      </c>
      <c r="AS13" s="129"/>
      <c r="AT13" s="129"/>
      <c r="AU13" s="140">
        <f t="shared" si="2"/>
      </c>
      <c r="AV13" s="131">
        <v>8</v>
      </c>
      <c r="AW13" s="129"/>
      <c r="AX13" s="132"/>
      <c r="AY13" s="129"/>
      <c r="AZ13" s="142">
        <f t="shared" si="3"/>
      </c>
    </row>
    <row r="14" spans="1:52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7"/>
      <c r="AF14" s="131"/>
      <c r="AG14" s="129"/>
      <c r="AH14" s="129"/>
      <c r="AI14" s="130"/>
      <c r="AJ14" s="131"/>
      <c r="AK14" s="129"/>
      <c r="AL14" s="129"/>
      <c r="AM14" s="130"/>
      <c r="AN14" s="131">
        <v>208</v>
      </c>
      <c r="AO14" s="129"/>
      <c r="AP14" s="129"/>
      <c r="AQ14" s="138">
        <f t="shared" si="1"/>
      </c>
      <c r="AR14" s="131"/>
      <c r="AS14" s="129"/>
      <c r="AT14" s="129"/>
      <c r="AU14" s="140">
        <f t="shared" si="2"/>
      </c>
      <c r="AV14" s="131"/>
      <c r="AW14" s="129"/>
      <c r="AX14" s="132"/>
      <c r="AY14" s="129"/>
      <c r="AZ14" s="142">
        <f t="shared" si="3"/>
      </c>
    </row>
    <row r="15" spans="1:52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7"/>
      <c r="AF15" s="131">
        <v>1666</v>
      </c>
      <c r="AG15" s="129"/>
      <c r="AH15" s="129"/>
      <c r="AI15" s="130"/>
      <c r="AJ15" s="131"/>
      <c r="AK15" s="129"/>
      <c r="AL15" s="129"/>
      <c r="AM15" s="130"/>
      <c r="AN15" s="131">
        <v>1166</v>
      </c>
      <c r="AO15" s="129"/>
      <c r="AP15" s="129"/>
      <c r="AQ15" s="138">
        <f t="shared" si="1"/>
      </c>
      <c r="AR15" s="131"/>
      <c r="AS15" s="129"/>
      <c r="AT15" s="129"/>
      <c r="AU15" s="140">
        <f t="shared" si="2"/>
      </c>
      <c r="AV15" s="131"/>
      <c r="AW15" s="129"/>
      <c r="AX15" s="132"/>
      <c r="AY15" s="129"/>
      <c r="AZ15" s="142">
        <f t="shared" si="3"/>
      </c>
    </row>
    <row r="16" spans="1:52" ht="15.75">
      <c r="A16" s="133" t="s">
        <v>39</v>
      </c>
      <c r="B16" s="141">
        <v>225</v>
      </c>
      <c r="C16" s="142">
        <v>75</v>
      </c>
      <c r="D16" s="47">
        <f>C16/B16*100</f>
        <v>33.33333333333333</v>
      </c>
      <c r="E16" s="142">
        <v>60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7"/>
      <c r="AF16" s="131"/>
      <c r="AG16" s="129"/>
      <c r="AH16" s="129"/>
      <c r="AI16" s="130"/>
      <c r="AJ16" s="131"/>
      <c r="AK16" s="129"/>
      <c r="AL16" s="129"/>
      <c r="AM16" s="130"/>
      <c r="AN16" s="131">
        <v>200</v>
      </c>
      <c r="AO16" s="129"/>
      <c r="AP16" s="129"/>
      <c r="AQ16" s="138">
        <f t="shared" si="1"/>
      </c>
      <c r="AR16" s="131"/>
      <c r="AS16" s="129"/>
      <c r="AT16" s="129"/>
      <c r="AU16" s="140">
        <f t="shared" si="2"/>
      </c>
      <c r="AV16" s="131"/>
      <c r="AW16" s="129"/>
      <c r="AX16" s="132"/>
      <c r="AY16" s="129"/>
      <c r="AZ16" s="142">
        <f t="shared" si="3"/>
      </c>
    </row>
    <row r="17" spans="1:52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72"/>
      <c r="AE17" s="144"/>
      <c r="AF17" s="131">
        <v>70</v>
      </c>
      <c r="AG17" s="129"/>
      <c r="AH17" s="129"/>
      <c r="AI17" s="130"/>
      <c r="AJ17" s="131"/>
      <c r="AK17" s="129"/>
      <c r="AL17" s="129"/>
      <c r="AM17" s="130"/>
      <c r="AN17" s="131">
        <v>235</v>
      </c>
      <c r="AO17" s="129"/>
      <c r="AP17" s="129"/>
      <c r="AQ17" s="138">
        <f t="shared" si="1"/>
      </c>
      <c r="AR17" s="131"/>
      <c r="AS17" s="129"/>
      <c r="AT17" s="129"/>
      <c r="AU17" s="140">
        <f t="shared" si="2"/>
      </c>
      <c r="AV17" s="131"/>
      <c r="AW17" s="129"/>
      <c r="AX17" s="132"/>
      <c r="AY17" s="129"/>
      <c r="AZ17" s="142">
        <f t="shared" si="3"/>
      </c>
    </row>
    <row r="18" spans="1:52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7"/>
      <c r="AF18" s="131">
        <v>130</v>
      </c>
      <c r="AG18" s="129"/>
      <c r="AH18" s="129"/>
      <c r="AI18" s="130"/>
      <c r="AJ18" s="131"/>
      <c r="AK18" s="129"/>
      <c r="AL18" s="129"/>
      <c r="AM18" s="130">
        <f>IF(AL18&gt;0,AL18/AK18*10,"")</f>
      </c>
      <c r="AN18" s="131">
        <v>547</v>
      </c>
      <c r="AO18" s="129"/>
      <c r="AP18" s="129"/>
      <c r="AQ18" s="138">
        <f t="shared" si="1"/>
      </c>
      <c r="AR18" s="131">
        <v>2.5</v>
      </c>
      <c r="AS18" s="129"/>
      <c r="AT18" s="129"/>
      <c r="AU18" s="140">
        <f t="shared" si="2"/>
      </c>
      <c r="AV18" s="131">
        <v>0.5</v>
      </c>
      <c r="AW18" s="129"/>
      <c r="AX18" s="132"/>
      <c r="AY18" s="129"/>
      <c r="AZ18" s="142">
        <f t="shared" si="3"/>
      </c>
    </row>
    <row r="19" spans="1:52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7"/>
      <c r="AF19" s="131"/>
      <c r="AG19" s="129"/>
      <c r="AH19" s="129"/>
      <c r="AI19" s="130"/>
      <c r="AJ19" s="131"/>
      <c r="AK19" s="129"/>
      <c r="AL19" s="129"/>
      <c r="AM19" s="130"/>
      <c r="AN19" s="131">
        <v>502</v>
      </c>
      <c r="AO19" s="129"/>
      <c r="AP19" s="129"/>
      <c r="AQ19" s="138">
        <f t="shared" si="1"/>
      </c>
      <c r="AR19" s="131">
        <v>11</v>
      </c>
      <c r="AS19" s="129"/>
      <c r="AT19" s="129"/>
      <c r="AU19" s="140">
        <f t="shared" si="2"/>
      </c>
      <c r="AV19" s="131">
        <v>2</v>
      </c>
      <c r="AW19" s="129"/>
      <c r="AX19" s="132"/>
      <c r="AY19" s="129"/>
      <c r="AZ19" s="142">
        <f t="shared" si="3"/>
      </c>
    </row>
    <row r="20" spans="1:52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/>
      <c r="AD20" s="135"/>
      <c r="AE20" s="137"/>
      <c r="AF20" s="131">
        <v>5</v>
      </c>
      <c r="AG20" s="129"/>
      <c r="AH20" s="129"/>
      <c r="AI20" s="130"/>
      <c r="AJ20" s="131"/>
      <c r="AK20" s="129"/>
      <c r="AL20" s="129"/>
      <c r="AM20" s="130"/>
      <c r="AN20" s="131">
        <v>345</v>
      </c>
      <c r="AO20" s="129"/>
      <c r="AP20" s="129"/>
      <c r="AQ20" s="138">
        <f t="shared" si="1"/>
      </c>
      <c r="AR20" s="131">
        <v>265</v>
      </c>
      <c r="AS20" s="129"/>
      <c r="AT20" s="129"/>
      <c r="AU20" s="140">
        <f t="shared" si="2"/>
      </c>
      <c r="AV20" s="131">
        <v>49</v>
      </c>
      <c r="AW20" s="129"/>
      <c r="AX20" s="132"/>
      <c r="AY20" s="129"/>
      <c r="AZ20" s="142">
        <f t="shared" si="3"/>
      </c>
    </row>
    <row r="21" spans="1:52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7"/>
      <c r="AF21" s="131"/>
      <c r="AG21" s="129"/>
      <c r="AH21" s="129"/>
      <c r="AI21" s="130"/>
      <c r="AJ21" s="131"/>
      <c r="AK21" s="129"/>
      <c r="AL21" s="129"/>
      <c r="AM21" s="130"/>
      <c r="AN21" s="131">
        <v>738</v>
      </c>
      <c r="AO21" s="129"/>
      <c r="AP21" s="129"/>
      <c r="AQ21" s="138">
        <f t="shared" si="1"/>
      </c>
      <c r="AR21" s="131"/>
      <c r="AS21" s="129"/>
      <c r="AT21" s="129"/>
      <c r="AU21" s="140">
        <f t="shared" si="2"/>
      </c>
      <c r="AV21" s="131">
        <v>55</v>
      </c>
      <c r="AW21" s="129"/>
      <c r="AX21" s="132"/>
      <c r="AY21" s="129"/>
      <c r="AZ21" s="142">
        <f t="shared" si="3"/>
      </c>
    </row>
    <row r="22" spans="1:52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7"/>
      <c r="AF22" s="131"/>
      <c r="AG22" s="129"/>
      <c r="AH22" s="129"/>
      <c r="AI22" s="130"/>
      <c r="AJ22" s="131"/>
      <c r="AK22" s="129"/>
      <c r="AL22" s="129"/>
      <c r="AM22" s="130"/>
      <c r="AN22" s="131"/>
      <c r="AO22" s="129"/>
      <c r="AP22" s="129"/>
      <c r="AQ22" s="138"/>
      <c r="AR22" s="131">
        <v>11</v>
      </c>
      <c r="AS22" s="129"/>
      <c r="AT22" s="129"/>
      <c r="AU22" s="140">
        <f t="shared" si="2"/>
      </c>
      <c r="AV22" s="131">
        <v>1</v>
      </c>
      <c r="AW22" s="129"/>
      <c r="AX22" s="132"/>
      <c r="AY22" s="129"/>
      <c r="AZ22" s="142">
        <f t="shared" si="3"/>
      </c>
    </row>
    <row r="23" spans="1:52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7"/>
      <c r="AF23" s="131"/>
      <c r="AG23" s="129"/>
      <c r="AH23" s="129"/>
      <c r="AI23" s="130"/>
      <c r="AJ23" s="131">
        <v>15</v>
      </c>
      <c r="AK23" s="129"/>
      <c r="AL23" s="129"/>
      <c r="AM23" s="130"/>
      <c r="AN23" s="131">
        <v>1487</v>
      </c>
      <c r="AO23" s="129"/>
      <c r="AP23" s="129"/>
      <c r="AQ23" s="138">
        <f>IF(AP23&gt;0,AP23/AO23*10,"")</f>
      </c>
      <c r="AR23" s="131">
        <v>8</v>
      </c>
      <c r="AS23" s="129"/>
      <c r="AT23" s="129"/>
      <c r="AU23" s="140">
        <f t="shared" si="2"/>
      </c>
      <c r="AV23" s="131">
        <v>42</v>
      </c>
      <c r="AW23" s="129"/>
      <c r="AX23" s="132"/>
      <c r="AY23" s="129"/>
      <c r="AZ23" s="142">
        <f t="shared" si="3"/>
      </c>
    </row>
    <row r="24" spans="1:52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7"/>
      <c r="AF24" s="131">
        <v>102</v>
      </c>
      <c r="AG24" s="129"/>
      <c r="AH24" s="129"/>
      <c r="AI24" s="130"/>
      <c r="AJ24" s="131"/>
      <c r="AK24" s="129"/>
      <c r="AL24" s="129"/>
      <c r="AM24" s="130"/>
      <c r="AN24" s="131"/>
      <c r="AO24" s="129"/>
      <c r="AP24" s="129"/>
      <c r="AQ24" s="138"/>
      <c r="AR24" s="131">
        <v>850</v>
      </c>
      <c r="AS24" s="129"/>
      <c r="AT24" s="129"/>
      <c r="AU24" s="140">
        <f t="shared" si="2"/>
      </c>
      <c r="AV24" s="131">
        <v>145</v>
      </c>
      <c r="AW24" s="129"/>
      <c r="AX24" s="132"/>
      <c r="AY24" s="129"/>
      <c r="AZ24" s="142">
        <f t="shared" si="3"/>
      </c>
    </row>
    <row r="25" spans="1:52" ht="15.75">
      <c r="A25" s="133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7"/>
      <c r="AF25" s="131"/>
      <c r="AG25" s="129"/>
      <c r="AH25" s="129"/>
      <c r="AI25" s="130"/>
      <c r="AJ25" s="131"/>
      <c r="AK25" s="129"/>
      <c r="AL25" s="129"/>
      <c r="AM25" s="130"/>
      <c r="AN25" s="131">
        <v>2632</v>
      </c>
      <c r="AO25" s="129"/>
      <c r="AP25" s="129"/>
      <c r="AQ25" s="138">
        <f>IF(AP25&gt;0,AP25/AO25*10,"")</f>
      </c>
      <c r="AR25" s="131">
        <v>25</v>
      </c>
      <c r="AS25" s="129"/>
      <c r="AT25" s="129"/>
      <c r="AU25" s="138">
        <f t="shared" si="2"/>
      </c>
      <c r="AV25" s="131"/>
      <c r="AW25" s="129"/>
      <c r="AX25" s="132"/>
      <c r="AY25" s="129"/>
      <c r="AZ25" s="142">
        <f t="shared" si="3"/>
      </c>
    </row>
    <row r="26" spans="1:52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7"/>
      <c r="AF26" s="131"/>
      <c r="AG26" s="129"/>
      <c r="AH26" s="129"/>
      <c r="AI26" s="130"/>
      <c r="AJ26" s="131"/>
      <c r="AK26" s="129"/>
      <c r="AL26" s="129"/>
      <c r="AM26" s="130"/>
      <c r="AN26" s="131"/>
      <c r="AO26" s="129"/>
      <c r="AP26" s="129"/>
      <c r="AQ26" s="138"/>
      <c r="AR26" s="131"/>
      <c r="AS26" s="129"/>
      <c r="AT26" s="129"/>
      <c r="AU26" s="138"/>
      <c r="AV26" s="131">
        <v>89</v>
      </c>
      <c r="AW26" s="129">
        <v>3.45</v>
      </c>
      <c r="AX26" s="132">
        <f>AW26/AV26*100</f>
        <v>3.876404494382023</v>
      </c>
      <c r="AY26" s="129">
        <v>168</v>
      </c>
      <c r="AZ26" s="142">
        <f t="shared" si="3"/>
        <v>486.9565217391304</v>
      </c>
    </row>
    <row r="27" spans="1:52" ht="15.75">
      <c r="A27" s="98" t="s">
        <v>49</v>
      </c>
      <c r="B27" s="147">
        <f>SUM(B5:B25)</f>
        <v>6177</v>
      </c>
      <c r="C27" s="147">
        <f>SUM(C5:C25)</f>
        <v>5086</v>
      </c>
      <c r="D27" s="103">
        <f>C27/B27*100</f>
        <v>82.337704387243</v>
      </c>
      <c r="E27" s="147">
        <f>SUM(E5:E25)</f>
        <v>5934</v>
      </c>
      <c r="F27" s="106">
        <f>E27/C27*10</f>
        <v>11.667322060558396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519</v>
      </c>
      <c r="AD27" s="147">
        <f>SUM(AD6:AD25)</f>
        <v>267</v>
      </c>
      <c r="AE27" s="153">
        <f>AD27/AC27*10</f>
        <v>5.144508670520231</v>
      </c>
      <c r="AF27" s="148">
        <f>SUM(AF5:AF25)</f>
        <v>5393</v>
      </c>
      <c r="AG27" s="149"/>
      <c r="AH27" s="149"/>
      <c r="AI27" s="154"/>
      <c r="AJ27" s="148">
        <f>SUM(AJ5:AJ25)</f>
        <v>15</v>
      </c>
      <c r="AK27" s="149"/>
      <c r="AL27" s="149"/>
      <c r="AM27" s="154"/>
      <c r="AN27" s="155">
        <f>SUM(AN6:AN25)</f>
        <v>13021</v>
      </c>
      <c r="AO27" s="156">
        <f>SUM(AO6:AO25)</f>
        <v>0</v>
      </c>
      <c r="AP27" s="156">
        <f>SUM(AP6:AP25)</f>
        <v>0</v>
      </c>
      <c r="AQ27" s="150">
        <f>IF(AP27&gt;0,AP27/AO27*10,"")</f>
      </c>
      <c r="AR27" s="148">
        <f>SUM(AR5:AR25)</f>
        <v>1504.9</v>
      </c>
      <c r="AS27" s="149">
        <f>SUM(AS5:AS25)</f>
        <v>0</v>
      </c>
      <c r="AT27" s="149">
        <f>SUM(AT5:AT25)</f>
        <v>0</v>
      </c>
      <c r="AU27" s="150" t="e">
        <f>AT27/AS27*10</f>
        <v>#DIV/0!</v>
      </c>
      <c r="AV27" s="148">
        <f>SUM(AV5:AV26)</f>
        <v>1328.1</v>
      </c>
      <c r="AW27" s="148">
        <f>SUM(AW5:AW26)</f>
        <v>37.95</v>
      </c>
      <c r="AX27" s="157">
        <f>AW27/AV27*100</f>
        <v>2.8574655522927492</v>
      </c>
      <c r="AY27" s="148">
        <f>SUM(AY5:AY26)</f>
        <v>955</v>
      </c>
      <c r="AZ27" s="158">
        <f t="shared" si="3"/>
        <v>251.64690382081685</v>
      </c>
    </row>
    <row r="28" spans="1:52" ht="15.75">
      <c r="A28" s="159" t="s">
        <v>50</v>
      </c>
      <c r="B28" s="141">
        <v>7277</v>
      </c>
      <c r="C28" s="141">
        <v>6227</v>
      </c>
      <c r="D28" s="47">
        <v>85.57097705098255</v>
      </c>
      <c r="E28" s="141">
        <v>3339.8</v>
      </c>
      <c r="F28" s="160">
        <v>5.363417375943472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>
        <v>3712</v>
      </c>
      <c r="AC28" s="72">
        <v>252</v>
      </c>
      <c r="AD28" s="72">
        <v>6.788793103448276</v>
      </c>
      <c r="AE28" s="144">
        <v>143</v>
      </c>
      <c r="AF28" s="57">
        <v>5.674603174603174</v>
      </c>
      <c r="AG28" s="72"/>
      <c r="AH28" s="72"/>
      <c r="AI28" s="144"/>
      <c r="AJ28" s="57"/>
      <c r="AK28" s="72"/>
      <c r="AL28" s="72"/>
      <c r="AM28" s="144"/>
      <c r="AN28" s="57"/>
      <c r="AO28" s="72"/>
      <c r="AP28" s="72"/>
      <c r="AQ28" s="160"/>
      <c r="AR28" s="57"/>
      <c r="AS28" s="72"/>
      <c r="AT28" s="72"/>
      <c r="AU28" s="160"/>
      <c r="AV28" s="57">
        <v>1282.7</v>
      </c>
      <c r="AW28" s="72">
        <v>65</v>
      </c>
      <c r="AX28" s="93">
        <v>5.067435877446012</v>
      </c>
      <c r="AY28" s="72">
        <v>1461</v>
      </c>
      <c r="AZ28" s="47">
        <v>224.76923076923075</v>
      </c>
    </row>
  </sheetData>
  <sheetProtection selectLockedCells="1" selectUnlockedCells="1"/>
  <mergeCells count="15">
    <mergeCell ref="AR3:AU3"/>
    <mergeCell ref="A3:A4"/>
    <mergeCell ref="B3:F3"/>
    <mergeCell ref="G3:K3"/>
    <mergeCell ref="L3:O3"/>
    <mergeCell ref="B1:AZ1"/>
    <mergeCell ref="AY2:AZ2"/>
    <mergeCell ref="X3:AA3"/>
    <mergeCell ref="AB3:AE3"/>
    <mergeCell ref="P3:S3"/>
    <mergeCell ref="T3:W3"/>
    <mergeCell ref="AV3:AZ3"/>
    <mergeCell ref="AF3:AI3"/>
    <mergeCell ref="AJ3:AM3"/>
    <mergeCell ref="AN3:AQ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6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48" t="s">
        <v>95</v>
      </c>
      <c r="B1" s="248"/>
      <c r="C1" s="248"/>
      <c r="D1" s="248"/>
      <c r="E1" s="248"/>
      <c r="F1" s="248"/>
      <c r="G1" s="248"/>
      <c r="H1" s="248"/>
      <c r="I1" s="248"/>
      <c r="J1" s="248"/>
      <c r="K1" s="174"/>
      <c r="L1" s="174"/>
      <c r="M1" s="174"/>
      <c r="N1" s="249">
        <v>42968</v>
      </c>
      <c r="O1" s="250"/>
      <c r="P1" s="250"/>
    </row>
    <row r="2" spans="1:16" ht="15.75">
      <c r="A2" s="175"/>
      <c r="B2" s="175"/>
      <c r="C2" s="175"/>
      <c r="D2" s="175"/>
      <c r="E2" s="176"/>
      <c r="F2" s="175"/>
      <c r="G2" s="175"/>
      <c r="H2" s="175"/>
      <c r="I2" s="175"/>
      <c r="J2" s="175"/>
      <c r="K2" s="175"/>
      <c r="L2" s="175"/>
      <c r="M2" s="175"/>
      <c r="N2" s="177"/>
      <c r="O2" s="177"/>
      <c r="P2" s="177"/>
    </row>
    <row r="3" spans="1:16" ht="15.75">
      <c r="A3" s="251" t="s">
        <v>0</v>
      </c>
      <c r="B3" s="251" t="s">
        <v>96</v>
      </c>
      <c r="C3" s="251"/>
      <c r="D3" s="251"/>
      <c r="E3" s="218" t="s">
        <v>3</v>
      </c>
      <c r="F3" s="218"/>
      <c r="G3" s="218"/>
      <c r="H3" s="219" t="s">
        <v>4</v>
      </c>
      <c r="I3" s="219"/>
      <c r="J3" s="219"/>
      <c r="K3" s="219" t="s">
        <v>97</v>
      </c>
      <c r="L3" s="219"/>
      <c r="M3" s="219"/>
      <c r="N3" s="219" t="s">
        <v>52</v>
      </c>
      <c r="O3" s="219"/>
      <c r="P3" s="219"/>
    </row>
    <row r="4" spans="1:16" ht="64.5">
      <c r="A4" s="251"/>
      <c r="B4" s="186" t="s">
        <v>98</v>
      </c>
      <c r="C4" s="186" t="s">
        <v>99</v>
      </c>
      <c r="D4" s="186" t="s">
        <v>18</v>
      </c>
      <c r="E4" s="186" t="s">
        <v>98</v>
      </c>
      <c r="F4" s="186" t="s">
        <v>99</v>
      </c>
      <c r="G4" s="186" t="s">
        <v>18</v>
      </c>
      <c r="H4" s="186" t="s">
        <v>98</v>
      </c>
      <c r="I4" s="186" t="s">
        <v>99</v>
      </c>
      <c r="J4" s="186" t="s">
        <v>18</v>
      </c>
      <c r="K4" s="186" t="s">
        <v>98</v>
      </c>
      <c r="L4" s="186" t="s">
        <v>99</v>
      </c>
      <c r="M4" s="186" t="s">
        <v>18</v>
      </c>
      <c r="N4" s="186" t="s">
        <v>98</v>
      </c>
      <c r="O4" s="186" t="s">
        <v>99</v>
      </c>
      <c r="P4" s="186" t="s">
        <v>18</v>
      </c>
    </row>
    <row r="5" spans="1:16" ht="15.75">
      <c r="A5" s="187" t="s">
        <v>28</v>
      </c>
      <c r="B5" s="188"/>
      <c r="C5" s="188"/>
      <c r="D5" s="189"/>
      <c r="E5" s="190"/>
      <c r="F5" s="191"/>
      <c r="G5" s="192"/>
      <c r="H5" s="178"/>
      <c r="I5" s="179"/>
      <c r="J5" s="193"/>
      <c r="K5" s="178"/>
      <c r="L5" s="193"/>
      <c r="M5" s="193"/>
      <c r="N5" s="190"/>
      <c r="O5" s="179"/>
      <c r="P5" s="193"/>
    </row>
    <row r="6" spans="1:16" ht="15.75">
      <c r="A6" s="187" t="s">
        <v>89</v>
      </c>
      <c r="B6" s="194">
        <f aca="true" t="shared" si="0" ref="B6:B25">E6+H6+K6</f>
        <v>3940</v>
      </c>
      <c r="C6" s="194">
        <f aca="true" t="shared" si="1" ref="C6:C12">F6+I6+L6</f>
        <v>275</v>
      </c>
      <c r="D6" s="195">
        <f aca="true" t="shared" si="2" ref="D6:D12">C6/B6*100</f>
        <v>6.979695431472082</v>
      </c>
      <c r="E6" s="196">
        <v>3720</v>
      </c>
      <c r="F6" s="181">
        <v>225</v>
      </c>
      <c r="G6" s="197">
        <f>F6/E6*100</f>
        <v>6.048387096774194</v>
      </c>
      <c r="H6" s="178">
        <v>220</v>
      </c>
      <c r="I6" s="179">
        <v>50</v>
      </c>
      <c r="J6" s="180">
        <f aca="true" t="shared" si="3" ref="J6:J12">I6/H6*100</f>
        <v>22.727272727272727</v>
      </c>
      <c r="K6" s="178"/>
      <c r="L6" s="180"/>
      <c r="M6" s="197"/>
      <c r="N6" s="198"/>
      <c r="O6" s="179">
        <v>430</v>
      </c>
      <c r="P6" s="180"/>
    </row>
    <row r="7" spans="1:16" ht="15.75">
      <c r="A7" s="187" t="s">
        <v>90</v>
      </c>
      <c r="B7" s="194">
        <f t="shared" si="0"/>
        <v>9370</v>
      </c>
      <c r="C7" s="194">
        <f t="shared" si="1"/>
        <v>380</v>
      </c>
      <c r="D7" s="195">
        <f t="shared" si="2"/>
        <v>4.055496264674493</v>
      </c>
      <c r="E7" s="196">
        <v>8320</v>
      </c>
      <c r="F7" s="181">
        <v>50</v>
      </c>
      <c r="G7" s="197">
        <f>F7/E7*100</f>
        <v>0.6009615384615385</v>
      </c>
      <c r="H7" s="178">
        <v>1050</v>
      </c>
      <c r="I7" s="179">
        <v>330</v>
      </c>
      <c r="J7" s="180">
        <f t="shared" si="3"/>
        <v>31.428571428571427</v>
      </c>
      <c r="K7" s="178"/>
      <c r="L7" s="180"/>
      <c r="M7" s="180"/>
      <c r="N7" s="199"/>
      <c r="O7" s="182"/>
      <c r="P7" s="180"/>
    </row>
    <row r="8" spans="1:16" ht="15.75">
      <c r="A8" s="187" t="s">
        <v>31</v>
      </c>
      <c r="B8" s="194">
        <f t="shared" si="0"/>
        <v>2610</v>
      </c>
      <c r="C8" s="194">
        <f t="shared" si="1"/>
        <v>110</v>
      </c>
      <c r="D8" s="195">
        <f t="shared" si="2"/>
        <v>4.21455938697318</v>
      </c>
      <c r="E8" s="196">
        <v>2160</v>
      </c>
      <c r="F8" s="181">
        <v>100</v>
      </c>
      <c r="G8" s="197">
        <f>F8/E8*100</f>
        <v>4.62962962962963</v>
      </c>
      <c r="H8" s="178">
        <v>370</v>
      </c>
      <c r="I8" s="179">
        <v>10</v>
      </c>
      <c r="J8" s="180">
        <f t="shared" si="3"/>
        <v>2.7027027027027026</v>
      </c>
      <c r="K8" s="200">
        <v>80</v>
      </c>
      <c r="L8" s="180"/>
      <c r="M8" s="197"/>
      <c r="N8" s="199">
        <v>200</v>
      </c>
      <c r="O8" s="182"/>
      <c r="P8" s="180"/>
    </row>
    <row r="9" spans="1:16" ht="15.75">
      <c r="A9" s="187" t="s">
        <v>32</v>
      </c>
      <c r="B9" s="194">
        <f t="shared" si="0"/>
        <v>13240</v>
      </c>
      <c r="C9" s="194">
        <f t="shared" si="1"/>
        <v>423</v>
      </c>
      <c r="D9" s="195">
        <f t="shared" si="2"/>
        <v>3.194864048338369</v>
      </c>
      <c r="E9" s="196">
        <v>11010</v>
      </c>
      <c r="F9" s="181"/>
      <c r="G9" s="197"/>
      <c r="H9" s="178">
        <v>2230</v>
      </c>
      <c r="I9" s="179">
        <v>423</v>
      </c>
      <c r="J9" s="180">
        <f t="shared" si="3"/>
        <v>18.96860986547085</v>
      </c>
      <c r="K9" s="200"/>
      <c r="L9" s="180"/>
      <c r="M9" s="180"/>
      <c r="N9" s="199">
        <v>1000</v>
      </c>
      <c r="O9" s="182"/>
      <c r="P9" s="180"/>
    </row>
    <row r="10" spans="1:16" ht="15.75">
      <c r="A10" s="187" t="s">
        <v>100</v>
      </c>
      <c r="B10" s="194">
        <f t="shared" si="0"/>
        <v>14786</v>
      </c>
      <c r="C10" s="194">
        <f t="shared" si="1"/>
        <v>740</v>
      </c>
      <c r="D10" s="195">
        <f t="shared" si="2"/>
        <v>5.004734208034627</v>
      </c>
      <c r="E10" s="196">
        <v>12691</v>
      </c>
      <c r="F10" s="181"/>
      <c r="G10" s="197"/>
      <c r="H10" s="178">
        <v>2095</v>
      </c>
      <c r="I10" s="179">
        <v>740</v>
      </c>
      <c r="J10" s="180">
        <f t="shared" si="3"/>
        <v>35.32219570405728</v>
      </c>
      <c r="K10" s="200"/>
      <c r="L10" s="180"/>
      <c r="M10" s="180"/>
      <c r="N10" s="199"/>
      <c r="O10" s="182"/>
      <c r="P10" s="180"/>
    </row>
    <row r="11" spans="1:16" ht="15.75">
      <c r="A11" s="187" t="s">
        <v>34</v>
      </c>
      <c r="B11" s="194">
        <f t="shared" si="0"/>
        <v>21021</v>
      </c>
      <c r="C11" s="194">
        <f t="shared" si="1"/>
        <v>80</v>
      </c>
      <c r="D11" s="195">
        <f t="shared" si="2"/>
        <v>0.38057180914323774</v>
      </c>
      <c r="E11" s="196">
        <v>19976</v>
      </c>
      <c r="F11" s="181"/>
      <c r="G11" s="197"/>
      <c r="H11" s="178">
        <v>1045</v>
      </c>
      <c r="I11" s="179">
        <v>80</v>
      </c>
      <c r="J11" s="180">
        <f t="shared" si="3"/>
        <v>7.655502392344498</v>
      </c>
      <c r="K11" s="200"/>
      <c r="L11" s="180"/>
      <c r="M11" s="180"/>
      <c r="N11" s="199"/>
      <c r="O11" s="182"/>
      <c r="P11" s="180"/>
    </row>
    <row r="12" spans="1:16" ht="15.75">
      <c r="A12" s="187" t="s">
        <v>35</v>
      </c>
      <c r="B12" s="194">
        <f t="shared" si="0"/>
        <v>37683</v>
      </c>
      <c r="C12" s="194">
        <f t="shared" si="1"/>
        <v>2646</v>
      </c>
      <c r="D12" s="195">
        <f t="shared" si="2"/>
        <v>7.021733938380701</v>
      </c>
      <c r="E12" s="196">
        <v>26843</v>
      </c>
      <c r="F12" s="181">
        <v>1103</v>
      </c>
      <c r="G12" s="197">
        <f>F12/E12*100</f>
        <v>4.109078716983944</v>
      </c>
      <c r="H12" s="178">
        <v>10840</v>
      </c>
      <c r="I12" s="179">
        <v>1543</v>
      </c>
      <c r="J12" s="180">
        <f t="shared" si="3"/>
        <v>14.23431734317343</v>
      </c>
      <c r="K12" s="200"/>
      <c r="L12" s="180"/>
      <c r="M12" s="180"/>
      <c r="N12" s="199"/>
      <c r="O12" s="182"/>
      <c r="P12" s="180"/>
    </row>
    <row r="13" spans="1:16" ht="15.75">
      <c r="A13" s="187" t="s">
        <v>36</v>
      </c>
      <c r="B13" s="194">
        <f t="shared" si="0"/>
        <v>12455</v>
      </c>
      <c r="C13" s="194"/>
      <c r="D13" s="195"/>
      <c r="E13" s="196">
        <v>11715</v>
      </c>
      <c r="F13" s="181"/>
      <c r="G13" s="197"/>
      <c r="H13" s="178">
        <v>740</v>
      </c>
      <c r="I13" s="179"/>
      <c r="J13" s="180"/>
      <c r="K13" s="200"/>
      <c r="L13" s="180"/>
      <c r="M13" s="180"/>
      <c r="N13" s="199"/>
      <c r="O13" s="182"/>
      <c r="P13" s="180"/>
    </row>
    <row r="14" spans="1:16" ht="15.75">
      <c r="A14" s="187" t="s">
        <v>37</v>
      </c>
      <c r="B14" s="194">
        <f t="shared" si="0"/>
        <v>12000</v>
      </c>
      <c r="C14" s="194">
        <f>F14+I14+L14</f>
        <v>633</v>
      </c>
      <c r="D14" s="195">
        <f>C14/B14*100</f>
        <v>5.2749999999999995</v>
      </c>
      <c r="E14" s="196">
        <v>11200</v>
      </c>
      <c r="F14" s="181">
        <v>633</v>
      </c>
      <c r="G14" s="197">
        <f>F14/E14*100</f>
        <v>5.651785714285714</v>
      </c>
      <c r="H14" s="178">
        <v>800</v>
      </c>
      <c r="I14" s="179"/>
      <c r="J14" s="180"/>
      <c r="K14" s="200"/>
      <c r="L14" s="180"/>
      <c r="M14" s="180"/>
      <c r="N14" s="199"/>
      <c r="O14" s="182"/>
      <c r="P14" s="180"/>
    </row>
    <row r="15" spans="1:16" ht="15.75">
      <c r="A15" s="187" t="s">
        <v>38</v>
      </c>
      <c r="B15" s="194">
        <f t="shared" si="0"/>
        <v>10840</v>
      </c>
      <c r="C15" s="194"/>
      <c r="D15" s="195"/>
      <c r="E15" s="196">
        <v>10580</v>
      </c>
      <c r="F15" s="181"/>
      <c r="G15" s="197"/>
      <c r="H15" s="178">
        <v>260</v>
      </c>
      <c r="I15" s="179"/>
      <c r="J15" s="180"/>
      <c r="K15" s="200"/>
      <c r="L15" s="180"/>
      <c r="M15" s="180"/>
      <c r="N15" s="199">
        <v>3922</v>
      </c>
      <c r="O15" s="182">
        <v>600</v>
      </c>
      <c r="P15" s="180">
        <f>O15/N15*100</f>
        <v>15.298317185109639</v>
      </c>
    </row>
    <row r="16" spans="1:16" ht="15.75">
      <c r="A16" s="187" t="s">
        <v>39</v>
      </c>
      <c r="B16" s="194">
        <f t="shared" si="0"/>
        <v>7295</v>
      </c>
      <c r="C16" s="194"/>
      <c r="D16" s="195"/>
      <c r="E16" s="196">
        <v>6695</v>
      </c>
      <c r="F16" s="181"/>
      <c r="G16" s="197"/>
      <c r="H16" s="178">
        <v>600</v>
      </c>
      <c r="I16" s="179"/>
      <c r="J16" s="180"/>
      <c r="K16" s="200"/>
      <c r="L16" s="180"/>
      <c r="M16" s="197"/>
      <c r="N16" s="199">
        <v>580</v>
      </c>
      <c r="O16" s="182"/>
      <c r="P16" s="180"/>
    </row>
    <row r="17" spans="1:16" ht="15.75">
      <c r="A17" s="187" t="s">
        <v>91</v>
      </c>
      <c r="B17" s="194">
        <f t="shared" si="0"/>
        <v>14615</v>
      </c>
      <c r="C17" s="194">
        <f>F17+I17+L17</f>
        <v>585</v>
      </c>
      <c r="D17" s="195">
        <f>C17/B17*100</f>
        <v>4.002736914129319</v>
      </c>
      <c r="E17" s="196">
        <v>14200</v>
      </c>
      <c r="F17" s="181">
        <v>315</v>
      </c>
      <c r="G17" s="197">
        <f>F17/E17*100</f>
        <v>2.21830985915493</v>
      </c>
      <c r="H17" s="178">
        <v>415</v>
      </c>
      <c r="I17" s="179">
        <v>270</v>
      </c>
      <c r="J17" s="180">
        <f>I17/H17*100</f>
        <v>65.06024096385542</v>
      </c>
      <c r="K17" s="200"/>
      <c r="L17" s="180"/>
      <c r="M17" s="197"/>
      <c r="N17" s="199"/>
      <c r="O17" s="182"/>
      <c r="P17" s="180"/>
    </row>
    <row r="18" spans="1:16" ht="15.75">
      <c r="A18" s="187" t="s">
        <v>41</v>
      </c>
      <c r="B18" s="194">
        <f t="shared" si="0"/>
        <v>5491</v>
      </c>
      <c r="C18" s="194"/>
      <c r="D18" s="195"/>
      <c r="E18" s="196">
        <v>5291</v>
      </c>
      <c r="F18" s="181"/>
      <c r="G18" s="197"/>
      <c r="H18" s="178">
        <v>200</v>
      </c>
      <c r="I18" s="179"/>
      <c r="J18" s="180"/>
      <c r="K18" s="200"/>
      <c r="L18" s="180"/>
      <c r="M18" s="180"/>
      <c r="N18" s="199"/>
      <c r="O18" s="182"/>
      <c r="P18" s="180"/>
    </row>
    <row r="19" spans="1:16" ht="15.75">
      <c r="A19" s="187" t="s">
        <v>42</v>
      </c>
      <c r="B19" s="194">
        <f t="shared" si="0"/>
        <v>7690</v>
      </c>
      <c r="C19" s="194">
        <f>F19+I19</f>
        <v>431</v>
      </c>
      <c r="D19" s="195">
        <f>C19/B19*100</f>
        <v>5.604681404421327</v>
      </c>
      <c r="E19" s="196">
        <v>5560</v>
      </c>
      <c r="F19" s="181">
        <v>250</v>
      </c>
      <c r="G19" s="197">
        <f>F19/E19*100</f>
        <v>4.496402877697841</v>
      </c>
      <c r="H19" s="178">
        <v>2130</v>
      </c>
      <c r="I19" s="179">
        <v>181</v>
      </c>
      <c r="J19" s="180">
        <f>I19/H19*100</f>
        <v>8.497652582159624</v>
      </c>
      <c r="K19" s="200"/>
      <c r="L19" s="180"/>
      <c r="M19" s="197"/>
      <c r="N19" s="199">
        <v>800</v>
      </c>
      <c r="O19" s="182">
        <v>70</v>
      </c>
      <c r="P19" s="180">
        <f>O19/N19*100</f>
        <v>8.75</v>
      </c>
    </row>
    <row r="20" spans="1:16" ht="15.75">
      <c r="A20" s="187" t="s">
        <v>92</v>
      </c>
      <c r="B20" s="194">
        <f t="shared" si="0"/>
        <v>16365</v>
      </c>
      <c r="C20" s="194">
        <f>F20+I20</f>
        <v>0</v>
      </c>
      <c r="D20" s="195"/>
      <c r="E20" s="196">
        <v>15625</v>
      </c>
      <c r="F20" s="181"/>
      <c r="G20" s="197"/>
      <c r="H20" s="178">
        <v>740</v>
      </c>
      <c r="I20" s="179"/>
      <c r="J20" s="180"/>
      <c r="K20" s="200"/>
      <c r="L20" s="180"/>
      <c r="M20" s="180"/>
      <c r="N20" s="199"/>
      <c r="O20" s="182"/>
      <c r="P20" s="180"/>
    </row>
    <row r="21" spans="1:16" ht="15.75">
      <c r="A21" s="187" t="s">
        <v>93</v>
      </c>
      <c r="B21" s="194">
        <f t="shared" si="0"/>
        <v>13515</v>
      </c>
      <c r="C21" s="194">
        <f>F21+I21</f>
        <v>395</v>
      </c>
      <c r="D21" s="195">
        <f>C21/B21*100</f>
        <v>2.9226785053644098</v>
      </c>
      <c r="E21" s="196">
        <v>13515</v>
      </c>
      <c r="F21" s="181">
        <v>395</v>
      </c>
      <c r="G21" s="197">
        <f>F21/E21*100</f>
        <v>2.9226785053644098</v>
      </c>
      <c r="H21" s="178"/>
      <c r="I21" s="179"/>
      <c r="J21" s="180"/>
      <c r="K21" s="200"/>
      <c r="L21" s="180"/>
      <c r="M21" s="197"/>
      <c r="N21" s="199"/>
      <c r="O21" s="182"/>
      <c r="P21" s="180"/>
    </row>
    <row r="22" spans="1:16" ht="15.75">
      <c r="A22" s="187" t="s">
        <v>45</v>
      </c>
      <c r="B22" s="194">
        <f t="shared" si="0"/>
        <v>7649</v>
      </c>
      <c r="C22" s="194">
        <f>F22+I22</f>
        <v>150</v>
      </c>
      <c r="D22" s="195">
        <f>C22/B22*100</f>
        <v>1.9610406589096616</v>
      </c>
      <c r="E22" s="196">
        <v>7069</v>
      </c>
      <c r="F22" s="181"/>
      <c r="G22" s="197"/>
      <c r="H22" s="178">
        <v>580</v>
      </c>
      <c r="I22" s="179">
        <v>150</v>
      </c>
      <c r="J22" s="180">
        <f>I22/H22*100</f>
        <v>25.862068965517242</v>
      </c>
      <c r="K22" s="200"/>
      <c r="L22" s="180"/>
      <c r="M22" s="180"/>
      <c r="N22" s="201"/>
      <c r="O22" s="179"/>
      <c r="P22" s="180"/>
    </row>
    <row r="23" spans="1:16" ht="15.75">
      <c r="A23" s="187" t="s">
        <v>46</v>
      </c>
      <c r="B23" s="194">
        <f t="shared" si="0"/>
        <v>16000</v>
      </c>
      <c r="C23" s="194"/>
      <c r="D23" s="195"/>
      <c r="E23" s="196">
        <v>15000</v>
      </c>
      <c r="F23" s="181"/>
      <c r="G23" s="197"/>
      <c r="H23" s="178">
        <v>1000</v>
      </c>
      <c r="I23" s="179"/>
      <c r="J23" s="197"/>
      <c r="K23" s="200"/>
      <c r="L23" s="180"/>
      <c r="M23" s="180"/>
      <c r="N23" s="201"/>
      <c r="O23" s="179"/>
      <c r="P23" s="180"/>
    </row>
    <row r="24" spans="1:16" ht="15.75">
      <c r="A24" s="187" t="s">
        <v>94</v>
      </c>
      <c r="B24" s="194">
        <f t="shared" si="0"/>
        <v>17626</v>
      </c>
      <c r="C24" s="194"/>
      <c r="D24" s="195"/>
      <c r="E24" s="196">
        <v>17526</v>
      </c>
      <c r="F24" s="181"/>
      <c r="G24" s="197"/>
      <c r="H24" s="178">
        <v>100</v>
      </c>
      <c r="I24" s="179"/>
      <c r="J24" s="197"/>
      <c r="K24" s="200"/>
      <c r="L24" s="180"/>
      <c r="M24" s="180"/>
      <c r="N24" s="201"/>
      <c r="O24" s="179"/>
      <c r="P24" s="180"/>
    </row>
    <row r="25" spans="1:16" ht="15.75">
      <c r="A25" s="187" t="s">
        <v>48</v>
      </c>
      <c r="B25" s="194">
        <f t="shared" si="0"/>
        <v>23330</v>
      </c>
      <c r="C25" s="194"/>
      <c r="D25" s="195"/>
      <c r="E25" s="196">
        <v>21488</v>
      </c>
      <c r="F25" s="181"/>
      <c r="G25" s="197"/>
      <c r="H25" s="178">
        <v>1842</v>
      </c>
      <c r="I25" s="179"/>
      <c r="J25" s="197"/>
      <c r="K25" s="200"/>
      <c r="L25" s="180"/>
      <c r="M25" s="197"/>
      <c r="N25" s="201"/>
      <c r="O25" s="179"/>
      <c r="P25" s="180"/>
    </row>
    <row r="26" spans="1:16" ht="15.75">
      <c r="A26" s="202" t="s">
        <v>79</v>
      </c>
      <c r="B26" s="203">
        <f>SUM(E26,H26,K26)</f>
        <v>267521</v>
      </c>
      <c r="C26" s="203">
        <f>SUM(C6:C25)</f>
        <v>6848</v>
      </c>
      <c r="D26" s="204">
        <f>C26/B26*100</f>
        <v>2.559799043813383</v>
      </c>
      <c r="E26" s="205">
        <f>SUM(E5:E25)</f>
        <v>240184</v>
      </c>
      <c r="F26" s="206">
        <f>SUM(F6:F25)</f>
        <v>3071</v>
      </c>
      <c r="G26" s="207">
        <f>F26/E26*100</f>
        <v>1.2786030709789162</v>
      </c>
      <c r="H26" s="206">
        <f>SUM(H5:H25)</f>
        <v>27257</v>
      </c>
      <c r="I26" s="206">
        <f>SUM(I6:I25)</f>
        <v>3777</v>
      </c>
      <c r="J26" s="207">
        <f>I26/H26*100</f>
        <v>13.856990864731996</v>
      </c>
      <c r="K26" s="205">
        <f>SUM(K5:K25)</f>
        <v>80</v>
      </c>
      <c r="L26" s="206"/>
      <c r="M26" s="208"/>
      <c r="N26" s="209">
        <f>SUM(N5:N25)</f>
        <v>6502</v>
      </c>
      <c r="O26" s="206">
        <f>SUM(O5:O25)</f>
        <v>1100</v>
      </c>
      <c r="P26" s="210">
        <f>O26/N26*100</f>
        <v>16.917871424177175</v>
      </c>
    </row>
    <row r="27" spans="1:16" ht="15.75">
      <c r="A27" s="211" t="s">
        <v>50</v>
      </c>
      <c r="B27" s="212">
        <v>257926</v>
      </c>
      <c r="C27" s="212">
        <v>7735</v>
      </c>
      <c r="D27" s="195">
        <v>2.9989221714755394</v>
      </c>
      <c r="E27" s="213">
        <v>230232</v>
      </c>
      <c r="F27" s="213">
        <v>2077</v>
      </c>
      <c r="G27" s="197">
        <v>0.9021335001216164</v>
      </c>
      <c r="H27" s="213">
        <v>27214</v>
      </c>
      <c r="I27" s="213">
        <v>5628</v>
      </c>
      <c r="J27" s="180">
        <v>20.680532079076947</v>
      </c>
      <c r="K27" s="214">
        <v>480</v>
      </c>
      <c r="L27" s="214">
        <v>30</v>
      </c>
      <c r="M27" s="214">
        <v>6.25</v>
      </c>
      <c r="N27" s="215">
        <v>7756</v>
      </c>
      <c r="O27" s="213"/>
      <c r="P27" s="180"/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20" t="s">
        <v>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>
        <v>42968</v>
      </c>
      <c r="M1" s="221"/>
    </row>
    <row r="2" spans="1:9" ht="18.75" customHeight="1">
      <c r="A2" s="1"/>
      <c r="F2" s="222"/>
      <c r="G2" s="222"/>
      <c r="H2" s="222"/>
      <c r="I2" s="222"/>
    </row>
    <row r="3" spans="1:13" ht="18.75" customHeight="1">
      <c r="A3" s="252" t="s">
        <v>71</v>
      </c>
      <c r="B3" s="252" t="s">
        <v>72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8.75" customHeight="1">
      <c r="A4" s="252"/>
      <c r="B4" s="252" t="s">
        <v>73</v>
      </c>
      <c r="C4" s="252"/>
      <c r="D4" s="252"/>
      <c r="E4" s="252"/>
      <c r="F4" s="252" t="s">
        <v>74</v>
      </c>
      <c r="G4" s="252"/>
      <c r="H4" s="252"/>
      <c r="I4" s="252"/>
      <c r="J4" s="252" t="s">
        <v>75</v>
      </c>
      <c r="K4" s="252"/>
      <c r="L4" s="252"/>
      <c r="M4" s="252"/>
    </row>
    <row r="5" spans="1:13" ht="18.75">
      <c r="A5" s="252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183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365</v>
      </c>
      <c r="L7" s="6">
        <v>365</v>
      </c>
      <c r="M7" s="6">
        <f>L7/J7*100</f>
        <v>90.34653465346535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183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6286</v>
      </c>
      <c r="H11" s="6">
        <v>6286</v>
      </c>
      <c r="I11" s="6">
        <f t="shared" si="1"/>
        <v>100</v>
      </c>
      <c r="J11" s="8"/>
      <c r="K11" s="6"/>
      <c r="L11" s="6"/>
      <c r="M11" s="6"/>
    </row>
    <row r="12" spans="1:13" ht="18.75">
      <c r="A12" s="183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2300</v>
      </c>
      <c r="H12" s="6">
        <v>2300</v>
      </c>
      <c r="I12" s="6">
        <f t="shared" si="1"/>
        <v>93.042071197411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4206</v>
      </c>
      <c r="H13" s="6">
        <v>4206</v>
      </c>
      <c r="I13" s="6">
        <f t="shared" si="1"/>
        <v>40.53975903614458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1605</v>
      </c>
      <c r="D21" s="5">
        <v>1605</v>
      </c>
      <c r="E21" s="6">
        <f t="shared" si="0"/>
        <v>91.66190748143917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4123</v>
      </c>
      <c r="D26" s="5">
        <v>4123</v>
      </c>
      <c r="E26" s="6">
        <f t="shared" si="0"/>
        <v>94.15391641927381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67230</v>
      </c>
      <c r="D27" s="14">
        <f>SUM(D6:D26)</f>
        <v>67230</v>
      </c>
      <c r="E27" s="15">
        <f>D27/B27*100</f>
        <v>99.4056068133428</v>
      </c>
      <c r="F27" s="15">
        <f>SUM(F6:F26)</f>
        <v>56796</v>
      </c>
      <c r="G27" s="15">
        <f>SUM(G6:G26)</f>
        <v>49071</v>
      </c>
      <c r="H27" s="15">
        <f>SUM(H6:H26)</f>
        <v>49071</v>
      </c>
      <c r="I27" s="16">
        <f>H27/F27*100</f>
        <v>86.39869004859497</v>
      </c>
      <c r="J27" s="15">
        <f>SUM(J6:J26)</f>
        <v>1207</v>
      </c>
      <c r="K27" s="15">
        <f>SUM(K6:K26)</f>
        <v>365</v>
      </c>
      <c r="L27" s="15">
        <f>SUM(L6:L26)</f>
        <v>365</v>
      </c>
      <c r="M27" s="16">
        <f>L27/J27*100</f>
        <v>30.24026512013256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4.375" style="0" bestFit="1" customWidth="1"/>
  </cols>
  <sheetData>
    <row r="2" spans="1:21" ht="44.25" customHeight="1">
      <c r="A2" s="35"/>
      <c r="B2" s="256" t="s">
        <v>88</v>
      </c>
      <c r="C2" s="256"/>
      <c r="D2" s="256"/>
      <c r="E2" s="256"/>
      <c r="F2" s="256"/>
      <c r="G2" s="256"/>
      <c r="H2" s="256"/>
      <c r="I2" s="256"/>
      <c r="J2" s="256"/>
      <c r="K2" s="256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54">
        <v>42968</v>
      </c>
      <c r="K3" s="254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55" t="s">
        <v>0</v>
      </c>
      <c r="B4" s="255" t="s">
        <v>80</v>
      </c>
      <c r="C4" s="255"/>
      <c r="D4" s="255"/>
      <c r="E4" s="255"/>
      <c r="F4" s="255"/>
      <c r="G4" s="253" t="s">
        <v>81</v>
      </c>
      <c r="H4" s="253"/>
      <c r="I4" s="253"/>
      <c r="J4" s="253"/>
      <c r="K4" s="253"/>
      <c r="L4" s="253" t="s">
        <v>82</v>
      </c>
      <c r="M4" s="253"/>
      <c r="N4" s="253"/>
      <c r="O4" s="253"/>
      <c r="P4" s="253"/>
      <c r="Q4" s="253" t="s">
        <v>83</v>
      </c>
      <c r="R4" s="253"/>
      <c r="S4" s="253"/>
      <c r="T4" s="253"/>
      <c r="U4" s="253"/>
    </row>
    <row r="5" spans="1:21" ht="31.5">
      <c r="A5" s="255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184" t="s">
        <v>29</v>
      </c>
      <c r="B7" s="25">
        <v>3000</v>
      </c>
      <c r="C7" s="26">
        <v>0.5</v>
      </c>
      <c r="D7" s="29">
        <v>3731</v>
      </c>
      <c r="E7" s="27">
        <f aca="true" t="shared" si="0" ref="E7:E26">C7+D7</f>
        <v>3731.5</v>
      </c>
      <c r="F7" s="26">
        <f aca="true" t="shared" si="1" ref="F7:F26">(E7*100)/B7</f>
        <v>124.38333333333334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>
        <v>425</v>
      </c>
      <c r="O7" s="27"/>
      <c r="P7" s="27"/>
      <c r="Q7" s="25">
        <v>5000</v>
      </c>
      <c r="R7" s="27"/>
      <c r="S7" s="29">
        <v>4969</v>
      </c>
      <c r="T7" s="27">
        <f aca="true" t="shared" si="4" ref="T7:T27">S7+R7</f>
        <v>4969</v>
      </c>
      <c r="U7" s="27">
        <f aca="true" t="shared" si="5" ref="U7:U26">(T7*100)/Q7</f>
        <v>99.38</v>
      </c>
    </row>
    <row r="8" spans="1:21" ht="15.75">
      <c r="A8" s="185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>
        <v>2000</v>
      </c>
      <c r="O8" s="27">
        <f>N8+M8</f>
        <v>2000</v>
      </c>
      <c r="P8" s="27">
        <f>(O8*100)/L8</f>
        <v>80</v>
      </c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18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>
        <v>30</v>
      </c>
      <c r="O9" s="27">
        <f>N9+M9</f>
        <v>30</v>
      </c>
      <c r="P9" s="27">
        <f>(O9*100)/L9</f>
        <v>20</v>
      </c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184" t="s">
        <v>34</v>
      </c>
      <c r="B12" s="25">
        <v>1215</v>
      </c>
      <c r="C12" s="26">
        <v>212</v>
      </c>
      <c r="D12" s="29">
        <v>2090</v>
      </c>
      <c r="E12" s="27">
        <f t="shared" si="0"/>
        <v>2302</v>
      </c>
      <c r="F12" s="26">
        <f t="shared" si="1"/>
        <v>189.46502057613168</v>
      </c>
      <c r="G12" s="28">
        <v>4200</v>
      </c>
      <c r="H12" s="27">
        <v>900</v>
      </c>
      <c r="I12" s="29">
        <v>3213</v>
      </c>
      <c r="J12" s="27">
        <f t="shared" si="2"/>
        <v>4113</v>
      </c>
      <c r="K12" s="26">
        <f t="shared" si="3"/>
        <v>97.92857142857143</v>
      </c>
      <c r="L12" s="28">
        <v>1580</v>
      </c>
      <c r="M12" s="27">
        <v>69</v>
      </c>
      <c r="N12" s="29"/>
      <c r="O12" s="27">
        <f t="shared" si="6"/>
        <v>69</v>
      </c>
      <c r="P12" s="27">
        <f t="shared" si="7"/>
        <v>4.367088607594937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185" t="s">
        <v>35</v>
      </c>
      <c r="B13" s="25">
        <v>880</v>
      </c>
      <c r="C13" s="26">
        <v>60</v>
      </c>
      <c r="D13" s="29">
        <v>2215</v>
      </c>
      <c r="E13" s="27">
        <f t="shared" si="0"/>
        <v>2275</v>
      </c>
      <c r="F13" s="26">
        <f t="shared" si="1"/>
        <v>258.52272727272725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>
        <v>1200</v>
      </c>
      <c r="O13" s="27">
        <f t="shared" si="6"/>
        <v>1570</v>
      </c>
      <c r="P13" s="27">
        <f t="shared" si="7"/>
        <v>54.70383275261324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/>
      <c r="O16" s="27">
        <f t="shared" si="6"/>
        <v>740</v>
      </c>
      <c r="P16" s="27">
        <f t="shared" si="7"/>
        <v>32.888888888888886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185" t="s">
        <v>41</v>
      </c>
      <c r="B19" s="25">
        <v>1500</v>
      </c>
      <c r="C19" s="26">
        <v>412</v>
      </c>
      <c r="D19" s="29">
        <v>2485</v>
      </c>
      <c r="E19" s="27">
        <f t="shared" si="0"/>
        <v>2897</v>
      </c>
      <c r="F19" s="26">
        <f t="shared" si="1"/>
        <v>193.13333333333333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1073</v>
      </c>
      <c r="O19" s="27">
        <f t="shared" si="6"/>
        <v>1363</v>
      </c>
      <c r="P19" s="27">
        <f t="shared" si="7"/>
        <v>113.58333333333333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3140</v>
      </c>
      <c r="E21" s="27">
        <f t="shared" si="0"/>
        <v>3187.5</v>
      </c>
      <c r="F21" s="26">
        <f t="shared" si="1"/>
        <v>111.64623467600701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/>
      <c r="O21" s="27">
        <f t="shared" si="6"/>
        <v>214</v>
      </c>
      <c r="P21" s="27">
        <f t="shared" si="7"/>
        <v>10.439024390243903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>
        <v>211</v>
      </c>
      <c r="O24" s="27">
        <f t="shared" si="6"/>
        <v>436.8</v>
      </c>
      <c r="P24" s="27">
        <f t="shared" si="7"/>
        <v>34.39370078740158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36300</v>
      </c>
      <c r="J26" s="27">
        <f t="shared" si="2"/>
        <v>43014</v>
      </c>
      <c r="K26" s="26">
        <f>(J26*100)/G26</f>
        <v>296.11730689797605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63505</v>
      </c>
      <c r="E27" s="33">
        <f>C27+D27</f>
        <v>70065.7</v>
      </c>
      <c r="F27" s="34">
        <f>(E27*100)/B27</f>
        <v>152.88507277051647</v>
      </c>
      <c r="G27" s="33">
        <f>SUM(G6:G26)</f>
        <v>86553</v>
      </c>
      <c r="H27" s="33">
        <f>SUM(H6:H26)</f>
        <v>29312.6</v>
      </c>
      <c r="I27" s="33">
        <f>SUM(I6:I26)</f>
        <v>152128</v>
      </c>
      <c r="J27" s="33">
        <f t="shared" si="2"/>
        <v>181440.6</v>
      </c>
      <c r="K27" s="34">
        <f>(J27*100)/G27</f>
        <v>209.62947558143566</v>
      </c>
      <c r="L27" s="33">
        <f>SUM(L6:L26)</f>
        <v>44001</v>
      </c>
      <c r="M27" s="33">
        <f>SUM(M6:M26)</f>
        <v>6347.2</v>
      </c>
      <c r="N27" s="33">
        <f>SUM(N6:N26)</f>
        <v>4939</v>
      </c>
      <c r="O27" s="33">
        <f t="shared" si="6"/>
        <v>11286.2</v>
      </c>
      <c r="P27" s="34">
        <f>(O27*100)/L27</f>
        <v>25.649871593827413</v>
      </c>
      <c r="Q27" s="33">
        <f>SUM(Q6:Q26)</f>
        <v>191444</v>
      </c>
      <c r="R27" s="33">
        <f>SUM(R6:R26)</f>
        <v>60420.4</v>
      </c>
      <c r="S27" s="33">
        <f>SUM(S6:S26)</f>
        <v>4969</v>
      </c>
      <c r="T27" s="33">
        <f t="shared" si="4"/>
        <v>65389.4</v>
      </c>
      <c r="U27" s="33">
        <f>(T27*100)/Q27</f>
        <v>34.155888928355026</v>
      </c>
    </row>
    <row r="28" spans="1:21" ht="15.75">
      <c r="A28" s="24" t="s">
        <v>50</v>
      </c>
      <c r="B28" s="27">
        <v>44327</v>
      </c>
      <c r="C28" s="27">
        <v>3460</v>
      </c>
      <c r="D28" s="27">
        <v>60335</v>
      </c>
      <c r="E28" s="27">
        <v>63795</v>
      </c>
      <c r="F28" s="27">
        <v>143.91905610575947</v>
      </c>
      <c r="G28" s="27">
        <v>99866</v>
      </c>
      <c r="H28" s="27">
        <v>20008</v>
      </c>
      <c r="I28" s="27">
        <v>117488</v>
      </c>
      <c r="J28" s="27">
        <v>137496</v>
      </c>
      <c r="K28" s="26">
        <v>137.68049185909118</v>
      </c>
      <c r="L28" s="27">
        <v>47951</v>
      </c>
      <c r="M28" s="27">
        <v>4898</v>
      </c>
      <c r="N28" s="29">
        <v>22469</v>
      </c>
      <c r="O28" s="27">
        <v>27367</v>
      </c>
      <c r="P28" s="29">
        <v>57.07284519613773</v>
      </c>
      <c r="Q28" s="27">
        <v>189987</v>
      </c>
      <c r="R28" s="27">
        <v>78468</v>
      </c>
      <c r="S28" s="29">
        <v>5548</v>
      </c>
      <c r="T28" s="27">
        <v>83810</v>
      </c>
      <c r="U28" s="27">
        <v>44.113544610947066</v>
      </c>
    </row>
  </sheetData>
  <sheetProtection selectLockedCells="1" selectUnlockedCells="1"/>
  <mergeCells count="7">
    <mergeCell ref="B2:K2"/>
    <mergeCell ref="L4:P4"/>
    <mergeCell ref="Q4:U4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16"/>
      <c r="B1" s="261" t="s">
        <v>102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4">
        <v>42968</v>
      </c>
      <c r="P1" s="264"/>
    </row>
    <row r="2" spans="1:16" ht="15.75">
      <c r="A2" s="216" t="s">
        <v>103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17"/>
      <c r="P2" s="217"/>
    </row>
    <row r="3" spans="1:16" ht="14.25">
      <c r="A3" s="265" t="s">
        <v>104</v>
      </c>
      <c r="B3" s="266" t="s">
        <v>105</v>
      </c>
      <c r="C3" s="266"/>
      <c r="D3" s="266"/>
      <c r="E3" s="267" t="s">
        <v>106</v>
      </c>
      <c r="F3" s="267"/>
      <c r="G3" s="267"/>
      <c r="H3" s="267"/>
      <c r="I3" s="267"/>
      <c r="J3" s="267"/>
      <c r="K3" s="268" t="s">
        <v>107</v>
      </c>
      <c r="L3" s="268"/>
      <c r="M3" s="266" t="s">
        <v>108</v>
      </c>
      <c r="N3" s="266"/>
      <c r="O3" s="266"/>
      <c r="P3" s="266"/>
    </row>
    <row r="4" spans="1:16" ht="15">
      <c r="A4" s="265"/>
      <c r="B4" s="269" t="s">
        <v>109</v>
      </c>
      <c r="C4" s="258" t="s">
        <v>110</v>
      </c>
      <c r="D4" s="258"/>
      <c r="E4" s="267"/>
      <c r="F4" s="267"/>
      <c r="G4" s="267"/>
      <c r="H4" s="267"/>
      <c r="I4" s="267"/>
      <c r="J4" s="267"/>
      <c r="K4" s="258" t="s">
        <v>111</v>
      </c>
      <c r="L4" s="258"/>
      <c r="M4" s="257" t="s">
        <v>112</v>
      </c>
      <c r="N4" s="257"/>
      <c r="O4" s="257" t="s">
        <v>113</v>
      </c>
      <c r="P4" s="257"/>
    </row>
    <row r="5" spans="1:16" ht="15">
      <c r="A5" s="265"/>
      <c r="B5" s="269"/>
      <c r="C5" s="258" t="s">
        <v>114</v>
      </c>
      <c r="D5" s="258"/>
      <c r="E5" s="258" t="s">
        <v>115</v>
      </c>
      <c r="F5" s="258"/>
      <c r="G5" s="259" t="s">
        <v>116</v>
      </c>
      <c r="H5" s="259"/>
      <c r="I5" s="259" t="s">
        <v>117</v>
      </c>
      <c r="J5" s="259"/>
      <c r="K5" s="260" t="s">
        <v>118</v>
      </c>
      <c r="L5" s="260"/>
      <c r="M5" s="260" t="s">
        <v>116</v>
      </c>
      <c r="N5" s="260"/>
      <c r="O5" s="260" t="s">
        <v>116</v>
      </c>
      <c r="P5" s="260"/>
    </row>
    <row r="6" spans="1:16" ht="15">
      <c r="A6" s="265"/>
      <c r="B6" s="269"/>
      <c r="C6" s="225" t="s">
        <v>119</v>
      </c>
      <c r="D6" s="225" t="s">
        <v>123</v>
      </c>
      <c r="E6" s="224" t="s">
        <v>120</v>
      </c>
      <c r="F6" s="224" t="s">
        <v>121</v>
      </c>
      <c r="G6" s="224" t="s">
        <v>120</v>
      </c>
      <c r="H6" s="224" t="s">
        <v>121</v>
      </c>
      <c r="I6" s="224" t="s">
        <v>120</v>
      </c>
      <c r="J6" s="224" t="s">
        <v>121</v>
      </c>
      <c r="K6" s="224" t="s">
        <v>120</v>
      </c>
      <c r="L6" s="224" t="s">
        <v>121</v>
      </c>
      <c r="M6" s="224" t="s">
        <v>120</v>
      </c>
      <c r="N6" s="224" t="s">
        <v>121</v>
      </c>
      <c r="O6" s="224" t="s">
        <v>120</v>
      </c>
      <c r="P6" s="224" t="s">
        <v>121</v>
      </c>
    </row>
    <row r="7" spans="1:16" ht="16.5" customHeight="1">
      <c r="A7" s="226" t="s">
        <v>28</v>
      </c>
      <c r="B7" s="227">
        <v>56</v>
      </c>
      <c r="C7" s="227">
        <v>56</v>
      </c>
      <c r="D7" s="227">
        <v>56</v>
      </c>
      <c r="E7" s="228">
        <v>41.50344827586204</v>
      </c>
      <c r="F7" s="228">
        <v>44.4</v>
      </c>
      <c r="G7" s="228">
        <v>0.4</v>
      </c>
      <c r="H7" s="228">
        <v>0.4</v>
      </c>
      <c r="I7" s="228">
        <v>0.3</v>
      </c>
      <c r="J7" s="228">
        <v>0.3</v>
      </c>
      <c r="K7" s="229">
        <f aca="true" t="shared" si="0" ref="K7:K28">G7/D7*1000</f>
        <v>7.142857142857143</v>
      </c>
      <c r="L7" s="229">
        <v>7.142857142857143</v>
      </c>
      <c r="M7" s="230">
        <v>86.07000000000001</v>
      </c>
      <c r="N7" s="230">
        <v>6.5</v>
      </c>
      <c r="O7" s="231">
        <v>0.5</v>
      </c>
      <c r="P7" s="231">
        <v>0.5</v>
      </c>
    </row>
    <row r="8" spans="1:16" ht="15">
      <c r="A8" s="232" t="s">
        <v>89</v>
      </c>
      <c r="B8" s="227">
        <v>1181</v>
      </c>
      <c r="C8" s="227">
        <v>1234</v>
      </c>
      <c r="D8" s="227">
        <v>1234</v>
      </c>
      <c r="E8" s="228">
        <v>1411.7034482758625</v>
      </c>
      <c r="F8" s="228">
        <v>1174.2</v>
      </c>
      <c r="G8" s="228">
        <v>13.7</v>
      </c>
      <c r="H8" s="228">
        <v>13.2</v>
      </c>
      <c r="I8" s="228">
        <v>12.6</v>
      </c>
      <c r="J8" s="228">
        <v>11.6</v>
      </c>
      <c r="K8" s="229">
        <f t="shared" si="0"/>
        <v>11.102106969205835</v>
      </c>
      <c r="L8" s="229">
        <v>11.881188118811881</v>
      </c>
      <c r="M8" s="230">
        <v>605</v>
      </c>
      <c r="N8" s="230">
        <v>465</v>
      </c>
      <c r="O8" s="231">
        <v>3</v>
      </c>
      <c r="P8" s="231">
        <v>3</v>
      </c>
    </row>
    <row r="9" spans="1:16" ht="15">
      <c r="A9" s="233" t="s">
        <v>90</v>
      </c>
      <c r="B9" s="227">
        <v>1130</v>
      </c>
      <c r="C9" s="227">
        <v>1130</v>
      </c>
      <c r="D9" s="227">
        <v>1130</v>
      </c>
      <c r="E9" s="228">
        <v>2666.35172413793</v>
      </c>
      <c r="F9" s="228">
        <v>1277.1</v>
      </c>
      <c r="G9" s="228">
        <v>14.4</v>
      </c>
      <c r="H9" s="228">
        <v>12.9</v>
      </c>
      <c r="I9" s="228">
        <v>13.4</v>
      </c>
      <c r="J9" s="228">
        <v>11.3</v>
      </c>
      <c r="K9" s="229">
        <f t="shared" si="0"/>
        <v>12.743362831858407</v>
      </c>
      <c r="L9" s="229">
        <v>11.22715404699739</v>
      </c>
      <c r="M9" s="230">
        <v>1066.5</v>
      </c>
      <c r="N9" s="230">
        <v>576</v>
      </c>
      <c r="O9" s="231">
        <v>4.5</v>
      </c>
      <c r="P9" s="231">
        <v>4</v>
      </c>
    </row>
    <row r="10" spans="1:16" ht="15">
      <c r="A10" s="233" t="s">
        <v>31</v>
      </c>
      <c r="B10" s="227">
        <v>353</v>
      </c>
      <c r="C10" s="227">
        <v>377</v>
      </c>
      <c r="D10" s="227">
        <v>377</v>
      </c>
      <c r="E10" s="228">
        <v>444.9310344827585</v>
      </c>
      <c r="F10" s="228">
        <v>319.2</v>
      </c>
      <c r="G10" s="228">
        <v>3.6</v>
      </c>
      <c r="H10" s="228">
        <v>3.1</v>
      </c>
      <c r="I10" s="228">
        <v>3.5</v>
      </c>
      <c r="J10" s="228">
        <v>3</v>
      </c>
      <c r="K10" s="229">
        <f t="shared" si="0"/>
        <v>9.549071618037136</v>
      </c>
      <c r="L10" s="229">
        <v>9.30930930930931</v>
      </c>
      <c r="M10" s="230">
        <v>642.5</v>
      </c>
      <c r="N10" s="230">
        <v>635.5</v>
      </c>
      <c r="O10" s="231">
        <v>3.5</v>
      </c>
      <c r="P10" s="231">
        <v>4</v>
      </c>
    </row>
    <row r="11" spans="1:16" ht="15">
      <c r="A11" s="232" t="s">
        <v>32</v>
      </c>
      <c r="B11" s="227">
        <v>690</v>
      </c>
      <c r="C11" s="227">
        <v>690</v>
      </c>
      <c r="D11" s="227">
        <v>690</v>
      </c>
      <c r="E11" s="228">
        <v>1271.1310344827584</v>
      </c>
      <c r="F11" s="228">
        <v>852.1</v>
      </c>
      <c r="G11" s="228">
        <v>8.8</v>
      </c>
      <c r="H11" s="228">
        <v>8.9</v>
      </c>
      <c r="I11" s="228">
        <v>7.7</v>
      </c>
      <c r="J11" s="228">
        <v>7.8</v>
      </c>
      <c r="K11" s="229">
        <f t="shared" si="0"/>
        <v>12.753623188405799</v>
      </c>
      <c r="L11" s="229">
        <v>12.898550724637682</v>
      </c>
      <c r="M11" s="230">
        <v>1335</v>
      </c>
      <c r="N11" s="230">
        <v>815</v>
      </c>
      <c r="O11" s="231">
        <v>6</v>
      </c>
      <c r="P11" s="231">
        <v>10.5</v>
      </c>
    </row>
    <row r="12" spans="1:16" ht="15">
      <c r="A12" s="232" t="s">
        <v>33</v>
      </c>
      <c r="B12" s="227">
        <v>467</v>
      </c>
      <c r="C12" s="227">
        <v>476</v>
      </c>
      <c r="D12" s="227">
        <v>476</v>
      </c>
      <c r="E12" s="228">
        <v>837.2206896551724</v>
      </c>
      <c r="F12" s="228">
        <v>786.9</v>
      </c>
      <c r="G12" s="228">
        <v>8.8</v>
      </c>
      <c r="H12" s="228">
        <v>8.1</v>
      </c>
      <c r="I12" s="228">
        <v>8.7</v>
      </c>
      <c r="J12" s="228">
        <v>7.9</v>
      </c>
      <c r="K12" s="229">
        <f t="shared" si="0"/>
        <v>18.487394957983195</v>
      </c>
      <c r="L12" s="229">
        <v>17.344753747323338</v>
      </c>
      <c r="M12" s="230">
        <v>2111.4</v>
      </c>
      <c r="N12" s="230">
        <v>941.4</v>
      </c>
      <c r="O12" s="231">
        <v>10</v>
      </c>
      <c r="P12" s="231">
        <v>10.3</v>
      </c>
    </row>
    <row r="13" spans="1:16" ht="15">
      <c r="A13" s="232" t="s">
        <v>34</v>
      </c>
      <c r="B13" s="227">
        <v>857</v>
      </c>
      <c r="C13" s="227">
        <v>857</v>
      </c>
      <c r="D13" s="227">
        <v>857</v>
      </c>
      <c r="E13" s="228">
        <v>1712</v>
      </c>
      <c r="F13" s="228">
        <v>1762</v>
      </c>
      <c r="G13" s="228">
        <v>11.5</v>
      </c>
      <c r="H13" s="228">
        <v>19.5</v>
      </c>
      <c r="I13" s="228">
        <v>9.1</v>
      </c>
      <c r="J13" s="228">
        <v>16.6</v>
      </c>
      <c r="K13" s="229">
        <f t="shared" si="0"/>
        <v>13.418903150525088</v>
      </c>
      <c r="L13" s="229">
        <v>14.130434782608695</v>
      </c>
      <c r="M13" s="230">
        <v>570</v>
      </c>
      <c r="N13" s="230">
        <v>448</v>
      </c>
      <c r="O13" s="231">
        <v>3</v>
      </c>
      <c r="P13" s="231">
        <v>3</v>
      </c>
    </row>
    <row r="14" spans="1:16" ht="15">
      <c r="A14" s="232" t="s">
        <v>35</v>
      </c>
      <c r="B14" s="227">
        <v>2742</v>
      </c>
      <c r="C14" s="227">
        <v>2742</v>
      </c>
      <c r="D14" s="227">
        <v>2742</v>
      </c>
      <c r="E14" s="228">
        <v>4443.917241379311</v>
      </c>
      <c r="F14" s="228">
        <v>3727.8</v>
      </c>
      <c r="G14" s="228">
        <v>30</v>
      </c>
      <c r="H14" s="228">
        <v>37.8</v>
      </c>
      <c r="I14" s="228">
        <v>28.9</v>
      </c>
      <c r="J14" s="228">
        <v>33.8</v>
      </c>
      <c r="K14" s="229">
        <f t="shared" si="0"/>
        <v>10.940919037199125</v>
      </c>
      <c r="L14" s="229">
        <v>13.785557986870897</v>
      </c>
      <c r="M14" s="230">
        <v>2351.8199999999997</v>
      </c>
      <c r="N14" s="230">
        <v>1824</v>
      </c>
      <c r="O14" s="231">
        <v>27</v>
      </c>
      <c r="P14" s="231">
        <v>27</v>
      </c>
    </row>
    <row r="15" spans="1:16" ht="15">
      <c r="A15" s="232" t="s">
        <v>36</v>
      </c>
      <c r="B15" s="227">
        <v>709</v>
      </c>
      <c r="C15" s="227">
        <v>700</v>
      </c>
      <c r="D15" s="227">
        <v>700</v>
      </c>
      <c r="E15" s="228">
        <v>1131</v>
      </c>
      <c r="F15" s="228">
        <v>1036.1</v>
      </c>
      <c r="G15" s="228">
        <v>7.4</v>
      </c>
      <c r="H15" s="228">
        <v>7.8</v>
      </c>
      <c r="I15" s="228">
        <v>7</v>
      </c>
      <c r="J15" s="228">
        <v>7.3</v>
      </c>
      <c r="K15" s="229">
        <f t="shared" si="0"/>
        <v>10.571428571428571</v>
      </c>
      <c r="L15" s="229">
        <v>11.04815864022663</v>
      </c>
      <c r="M15" s="230">
        <v>54</v>
      </c>
      <c r="N15" s="230">
        <v>47.6</v>
      </c>
      <c r="O15" s="231">
        <v>0.3</v>
      </c>
      <c r="P15" s="231">
        <v>0.3</v>
      </c>
    </row>
    <row r="16" spans="1:16" ht="17.25" customHeight="1">
      <c r="A16" s="233" t="s">
        <v>37</v>
      </c>
      <c r="B16" s="227">
        <v>600</v>
      </c>
      <c r="C16" s="227">
        <v>639</v>
      </c>
      <c r="D16" s="227">
        <v>639</v>
      </c>
      <c r="E16" s="228">
        <v>1030.9034482758623</v>
      </c>
      <c r="F16" s="228">
        <v>983.7</v>
      </c>
      <c r="G16" s="228">
        <v>9.7</v>
      </c>
      <c r="H16" s="228">
        <v>8.6</v>
      </c>
      <c r="I16" s="228">
        <v>8.2</v>
      </c>
      <c r="J16" s="228">
        <v>7.9</v>
      </c>
      <c r="K16" s="229">
        <f t="shared" si="0"/>
        <v>15.17996870109546</v>
      </c>
      <c r="L16" s="229">
        <v>14.429530201342281</v>
      </c>
      <c r="M16" s="230">
        <v>2880</v>
      </c>
      <c r="N16" s="230">
        <v>1432</v>
      </c>
      <c r="O16" s="231">
        <v>15</v>
      </c>
      <c r="P16" s="231">
        <v>15</v>
      </c>
    </row>
    <row r="17" spans="1:16" ht="15">
      <c r="A17" s="232" t="s">
        <v>38</v>
      </c>
      <c r="B17" s="227">
        <v>970</v>
      </c>
      <c r="C17" s="227">
        <v>980</v>
      </c>
      <c r="D17" s="227">
        <v>980</v>
      </c>
      <c r="E17" s="228">
        <v>2042.9310344827584</v>
      </c>
      <c r="F17" s="228">
        <v>1618.8</v>
      </c>
      <c r="G17" s="228">
        <v>17.7</v>
      </c>
      <c r="H17" s="228">
        <v>17.1</v>
      </c>
      <c r="I17" s="228">
        <v>18.1</v>
      </c>
      <c r="J17" s="228">
        <v>16.9</v>
      </c>
      <c r="K17" s="229">
        <f t="shared" si="0"/>
        <v>18.061224489795915</v>
      </c>
      <c r="L17" s="229">
        <v>18.000000000000004</v>
      </c>
      <c r="M17" s="230">
        <v>507.7</v>
      </c>
      <c r="N17" s="230">
        <v>990</v>
      </c>
      <c r="O17" s="231">
        <v>5</v>
      </c>
      <c r="P17" s="231">
        <v>5</v>
      </c>
    </row>
    <row r="18" spans="1:16" ht="15">
      <c r="A18" s="233" t="s">
        <v>39</v>
      </c>
      <c r="B18" s="227">
        <v>473</v>
      </c>
      <c r="C18" s="227">
        <v>521</v>
      </c>
      <c r="D18" s="227">
        <v>521</v>
      </c>
      <c r="E18" s="228">
        <v>1101</v>
      </c>
      <c r="F18" s="228">
        <v>504.6</v>
      </c>
      <c r="G18" s="228">
        <v>5.2</v>
      </c>
      <c r="H18" s="228">
        <v>4.2</v>
      </c>
      <c r="I18" s="228">
        <v>3.6</v>
      </c>
      <c r="J18" s="228">
        <v>2.9</v>
      </c>
      <c r="K18" s="229">
        <f t="shared" si="0"/>
        <v>9.980806142034549</v>
      </c>
      <c r="L18" s="229">
        <v>10.99476439790576</v>
      </c>
      <c r="M18" s="230">
        <v>2499.8</v>
      </c>
      <c r="N18" s="230">
        <v>986.9</v>
      </c>
      <c r="O18" s="231">
        <v>11.5</v>
      </c>
      <c r="P18" s="231">
        <v>11</v>
      </c>
    </row>
    <row r="19" spans="1:16" ht="15">
      <c r="A19" s="233" t="s">
        <v>91</v>
      </c>
      <c r="B19" s="227">
        <v>1325</v>
      </c>
      <c r="C19" s="227">
        <v>1270</v>
      </c>
      <c r="D19" s="227">
        <v>1270</v>
      </c>
      <c r="E19" s="228">
        <v>1437.34482758621</v>
      </c>
      <c r="F19" s="228">
        <v>1469.7</v>
      </c>
      <c r="G19" s="228">
        <v>12.4</v>
      </c>
      <c r="H19" s="228">
        <v>15.7</v>
      </c>
      <c r="I19" s="228">
        <v>9.8</v>
      </c>
      <c r="J19" s="228">
        <v>14.6</v>
      </c>
      <c r="K19" s="229">
        <f t="shared" si="0"/>
        <v>9.763779527559056</v>
      </c>
      <c r="L19" s="229">
        <v>11.34393063583815</v>
      </c>
      <c r="M19" s="230">
        <v>910</v>
      </c>
      <c r="N19" s="230">
        <v>495</v>
      </c>
      <c r="O19" s="231">
        <v>5</v>
      </c>
      <c r="P19" s="231">
        <v>5</v>
      </c>
    </row>
    <row r="20" spans="1:16" ht="15">
      <c r="A20" s="233" t="s">
        <v>41</v>
      </c>
      <c r="B20" s="227">
        <v>1284</v>
      </c>
      <c r="C20" s="227">
        <v>1285</v>
      </c>
      <c r="D20" s="227">
        <v>1285</v>
      </c>
      <c r="E20" s="228">
        <v>2099.10689655172</v>
      </c>
      <c r="F20" s="228">
        <v>1803</v>
      </c>
      <c r="G20" s="228">
        <v>15.4</v>
      </c>
      <c r="H20" s="228">
        <v>16.6</v>
      </c>
      <c r="I20" s="228">
        <v>13.1</v>
      </c>
      <c r="J20" s="228">
        <v>15</v>
      </c>
      <c r="K20" s="229">
        <v>12.2</v>
      </c>
      <c r="L20" s="229">
        <v>12.958626073380172</v>
      </c>
      <c r="M20" s="230">
        <v>222.6</v>
      </c>
      <c r="N20" s="230">
        <v>113.2</v>
      </c>
      <c r="O20" s="231">
        <v>1.2</v>
      </c>
      <c r="P20" s="231">
        <v>1.2</v>
      </c>
    </row>
    <row r="21" spans="1:16" ht="15" customHeight="1">
      <c r="A21" s="233" t="s">
        <v>42</v>
      </c>
      <c r="B21" s="227">
        <v>970</v>
      </c>
      <c r="C21" s="227">
        <v>599</v>
      </c>
      <c r="D21" s="227">
        <v>599</v>
      </c>
      <c r="E21" s="228">
        <v>574.7172413793104</v>
      </c>
      <c r="F21" s="228">
        <v>650.4</v>
      </c>
      <c r="G21" s="228">
        <v>5.2</v>
      </c>
      <c r="H21" s="228">
        <v>8.1</v>
      </c>
      <c r="I21" s="228">
        <v>5.6</v>
      </c>
      <c r="J21" s="228">
        <v>7.4</v>
      </c>
      <c r="K21" s="229">
        <v>9.1</v>
      </c>
      <c r="L21" s="229">
        <v>8.367768595041321</v>
      </c>
      <c r="M21" s="230">
        <v>403.1</v>
      </c>
      <c r="N21" s="230">
        <v>272.7</v>
      </c>
      <c r="O21" s="231">
        <v>1.8</v>
      </c>
      <c r="P21" s="231">
        <v>1.9</v>
      </c>
    </row>
    <row r="22" spans="1:16" ht="15">
      <c r="A22" s="233" t="s">
        <v>92</v>
      </c>
      <c r="B22" s="227">
        <v>1015</v>
      </c>
      <c r="C22" s="227">
        <v>998</v>
      </c>
      <c r="D22" s="227">
        <v>998</v>
      </c>
      <c r="E22" s="228">
        <v>1333.386206896552</v>
      </c>
      <c r="F22" s="228">
        <v>1322.7</v>
      </c>
      <c r="G22" s="228">
        <v>11.7</v>
      </c>
      <c r="H22" s="228">
        <v>14.1</v>
      </c>
      <c r="I22" s="228">
        <v>10.9</v>
      </c>
      <c r="J22" s="228">
        <v>13.2</v>
      </c>
      <c r="K22" s="229">
        <f t="shared" si="0"/>
        <v>11.723446893787573</v>
      </c>
      <c r="L22" s="229">
        <v>14.015904572564612</v>
      </c>
      <c r="M22" s="230">
        <v>1811</v>
      </c>
      <c r="N22" s="230">
        <v>1104</v>
      </c>
      <c r="O22" s="231">
        <v>7.5</v>
      </c>
      <c r="P22" s="231">
        <v>7.7</v>
      </c>
    </row>
    <row r="23" spans="1:16" ht="15">
      <c r="A23" s="233" t="s">
        <v>93</v>
      </c>
      <c r="B23" s="227">
        <v>1942</v>
      </c>
      <c r="C23" s="227">
        <v>1912</v>
      </c>
      <c r="D23" s="227">
        <v>1912</v>
      </c>
      <c r="E23" s="228">
        <v>5540.241379310345</v>
      </c>
      <c r="F23" s="228">
        <v>4183.8</v>
      </c>
      <c r="G23" s="228">
        <v>36.1</v>
      </c>
      <c r="H23" s="228">
        <v>37.4</v>
      </c>
      <c r="I23" s="228">
        <v>34.5</v>
      </c>
      <c r="J23" s="228">
        <v>33.5</v>
      </c>
      <c r="K23" s="229">
        <f t="shared" si="0"/>
        <v>18.880753138075317</v>
      </c>
      <c r="L23" s="229">
        <v>19.013726487036095</v>
      </c>
      <c r="M23" s="230">
        <v>720.6</v>
      </c>
      <c r="N23" s="230">
        <v>385.7</v>
      </c>
      <c r="O23" s="231">
        <v>3.3</v>
      </c>
      <c r="P23" s="231">
        <v>4.1</v>
      </c>
    </row>
    <row r="24" spans="1:16" ht="15">
      <c r="A24" s="232" t="s">
        <v>45</v>
      </c>
      <c r="B24" s="227">
        <v>358</v>
      </c>
      <c r="C24" s="227">
        <v>445</v>
      </c>
      <c r="D24" s="227">
        <v>445</v>
      </c>
      <c r="E24" s="228">
        <v>671</v>
      </c>
      <c r="F24" s="228">
        <v>622.2</v>
      </c>
      <c r="G24" s="228">
        <v>4.5</v>
      </c>
      <c r="H24" s="228">
        <v>3.9</v>
      </c>
      <c r="I24" s="228">
        <v>2.3</v>
      </c>
      <c r="J24" s="228">
        <v>2.3</v>
      </c>
      <c r="K24" s="229">
        <f t="shared" si="0"/>
        <v>10.112359550561797</v>
      </c>
      <c r="L24" s="229">
        <v>10.893854748603351</v>
      </c>
      <c r="M24" s="230">
        <v>416.2</v>
      </c>
      <c r="N24" s="230">
        <v>982</v>
      </c>
      <c r="O24" s="231">
        <v>2</v>
      </c>
      <c r="P24" s="231">
        <v>2</v>
      </c>
    </row>
    <row r="25" spans="1:16" ht="15">
      <c r="A25" s="233" t="s">
        <v>46</v>
      </c>
      <c r="B25" s="227">
        <v>1345</v>
      </c>
      <c r="C25" s="227">
        <v>1345</v>
      </c>
      <c r="D25" s="227">
        <v>1345</v>
      </c>
      <c r="E25" s="228">
        <v>2543.2000000000003</v>
      </c>
      <c r="F25" s="228">
        <v>1881</v>
      </c>
      <c r="G25" s="228">
        <v>19.4</v>
      </c>
      <c r="H25" s="228">
        <v>17.6</v>
      </c>
      <c r="I25" s="228">
        <v>17.8</v>
      </c>
      <c r="J25" s="228">
        <v>16.9</v>
      </c>
      <c r="K25" s="229">
        <f t="shared" si="0"/>
        <v>14.423791821561338</v>
      </c>
      <c r="L25" s="229">
        <v>12.865497076023393</v>
      </c>
      <c r="M25" s="230"/>
      <c r="N25" s="230"/>
      <c r="O25" s="231"/>
      <c r="P25" s="231"/>
    </row>
    <row r="26" spans="1:16" ht="15">
      <c r="A26" s="233" t="s">
        <v>94</v>
      </c>
      <c r="B26" s="227">
        <v>534</v>
      </c>
      <c r="C26" s="227">
        <v>537</v>
      </c>
      <c r="D26" s="227">
        <v>537</v>
      </c>
      <c r="E26" s="228">
        <v>999.2482758620692</v>
      </c>
      <c r="F26" s="228">
        <v>513.3</v>
      </c>
      <c r="G26" s="228">
        <v>5.7</v>
      </c>
      <c r="H26" s="228">
        <v>6.3</v>
      </c>
      <c r="I26" s="228">
        <v>5.1</v>
      </c>
      <c r="J26" s="228">
        <v>5.6</v>
      </c>
      <c r="K26" s="229">
        <v>10.5</v>
      </c>
      <c r="L26" s="229">
        <v>11.688311688311689</v>
      </c>
      <c r="M26" s="230">
        <v>2951</v>
      </c>
      <c r="N26" s="230">
        <v>1784</v>
      </c>
      <c r="O26" s="231">
        <v>12</v>
      </c>
      <c r="P26" s="231">
        <v>11</v>
      </c>
    </row>
    <row r="27" spans="1:16" ht="15">
      <c r="A27" s="233" t="s">
        <v>48</v>
      </c>
      <c r="B27" s="227">
        <v>3822</v>
      </c>
      <c r="C27" s="227">
        <v>4090</v>
      </c>
      <c r="D27" s="227">
        <v>4090</v>
      </c>
      <c r="E27" s="228">
        <v>7252.082758620691</v>
      </c>
      <c r="F27" s="228">
        <v>5016.9</v>
      </c>
      <c r="G27" s="228">
        <v>61.8</v>
      </c>
      <c r="H27" s="228">
        <v>47.5</v>
      </c>
      <c r="I27" s="228">
        <v>58.5</v>
      </c>
      <c r="J27" s="228">
        <v>51.7</v>
      </c>
      <c r="K27" s="229">
        <f t="shared" si="0"/>
        <v>15.110024449877749</v>
      </c>
      <c r="L27" s="229">
        <v>12.428048142333857</v>
      </c>
      <c r="M27" s="230">
        <v>1816</v>
      </c>
      <c r="N27" s="230">
        <v>982</v>
      </c>
      <c r="O27" s="231">
        <v>8</v>
      </c>
      <c r="P27" s="231">
        <v>6</v>
      </c>
    </row>
    <row r="28" spans="1:16" ht="15">
      <c r="A28" s="232" t="s">
        <v>69</v>
      </c>
      <c r="B28" s="223">
        <v>100</v>
      </c>
      <c r="C28" s="223">
        <v>100</v>
      </c>
      <c r="D28" s="223">
        <v>100</v>
      </c>
      <c r="E28" s="228">
        <v>68</v>
      </c>
      <c r="F28" s="228">
        <v>79.8</v>
      </c>
      <c r="G28" s="228">
        <v>0.7</v>
      </c>
      <c r="H28" s="228">
        <v>0.7</v>
      </c>
      <c r="I28" s="228">
        <v>2.4</v>
      </c>
      <c r="J28" s="228">
        <v>2.4</v>
      </c>
      <c r="K28" s="229">
        <f t="shared" si="0"/>
        <v>6.999999999999999</v>
      </c>
      <c r="L28" s="229">
        <v>6.999999999999999</v>
      </c>
      <c r="M28" s="230"/>
      <c r="N28" s="230"/>
      <c r="O28" s="231"/>
      <c r="P28" s="231"/>
    </row>
    <row r="29" spans="1:16" ht="14.25">
      <c r="A29" s="234" t="s">
        <v>122</v>
      </c>
      <c r="B29" s="235">
        <f>SUM(B7:B28)</f>
        <v>22923</v>
      </c>
      <c r="C29" s="235">
        <v>22983</v>
      </c>
      <c r="D29" s="235">
        <f aca="true" t="shared" si="1" ref="D29:J29">SUM(D7:D28)</f>
        <v>22983</v>
      </c>
      <c r="E29" s="236">
        <f t="shared" si="1"/>
        <v>40652.92068965518</v>
      </c>
      <c r="F29" s="236">
        <f t="shared" si="1"/>
        <v>31629.7</v>
      </c>
      <c r="G29" s="236">
        <f t="shared" si="1"/>
        <v>304.09999999999997</v>
      </c>
      <c r="H29" s="236">
        <f t="shared" si="1"/>
        <v>309.49999999999994</v>
      </c>
      <c r="I29" s="236">
        <f t="shared" si="1"/>
        <v>281.1</v>
      </c>
      <c r="J29" s="236">
        <f t="shared" si="1"/>
        <v>289.9</v>
      </c>
      <c r="K29" s="237">
        <f>G29/D29*1000</f>
        <v>13.231518948788233</v>
      </c>
      <c r="L29" s="237">
        <v>13.3</v>
      </c>
      <c r="M29" s="236">
        <f>SUM(M7:M28)</f>
        <v>23960.29</v>
      </c>
      <c r="N29" s="236">
        <f>SUM(N7:N28)</f>
        <v>15286.500000000002</v>
      </c>
      <c r="O29" s="236">
        <f>SUM(O7:O28)</f>
        <v>130.1</v>
      </c>
      <c r="P29" s="236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2017-08-21T04:22:26Z</cp:lastPrinted>
  <dcterms:created xsi:type="dcterms:W3CDTF">2017-08-13T06:13:14Z</dcterms:created>
  <dcterms:modified xsi:type="dcterms:W3CDTF">2017-08-21T07:09:00Z</dcterms:modified>
  <cp:category/>
  <cp:version/>
  <cp:contentType/>
  <cp:contentStatus/>
</cp:coreProperties>
</file>