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<sst xmlns="http://schemas.openxmlformats.org/spreadsheetml/2006/main" count="413" uniqueCount="132">
  <si>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</si>
  <si>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</si>
  <si>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</si>
  <si>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</si>
  <si>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</si>
  <si>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</si>
  <si>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</si>
  <si>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</si>
  <si>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</si>
  <si>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</si>
  <si>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</si>
  <si>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</si>
  <si>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</si>
  <si>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</si>
  <si>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</si>
  <si>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</si>
  <si>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</si>
  <si>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</si>
  <si>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</si>
  <si>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</si>
  <si>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</si>
  <si>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</si>
  <si>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</si>
  <si>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</si>
  <si>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</si>
  <si>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</si>
  <si>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</si>
  <si>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</si>
  <si>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</si>
  <si>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</si>
  <si>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</si>
  <si>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</si>
  <si>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</si>
  <si>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</si>
  <si>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</si>
  <si>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</si>
  <si>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</si>
  <si>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</si>
  <si>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</si>
  <si>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</si>
  <si>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</si>
  <si>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</si>
  <si>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</si>
  <si>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</si>
  <si>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</si>
  <si>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</si>
  <si>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</si>
  <si>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</si>
  <si>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</si>
  <si>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</si>
  <si>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</si>
  <si>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</si>
  <si>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</si>
  <si>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</si>
  <si>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</si>
  <si>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</si>
  <si>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</si>
  <si>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</si>
  <si>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</si>
  <si>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</si>
  <si>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</si>
  <si>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</si>
  <si>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</si>
  <si>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</si>
  <si>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</si>
  <si>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</si>
  <si>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</si>
  <si>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</si>
  <si>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</si>
  <si>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</si>
  <si>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</si>
  <si>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</si>
  <si>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</si>
  <si>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</si>
  <si>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</si>
  <si>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</si>
  <si>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</si>
  <si>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</si>
  <si>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</si>
  <si>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</si>
  <si>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</si>
  <si>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</si>
  <si>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</si>
  <si>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</si>
  <si>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</si>
  <si>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</si>
  <si>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</si>
  <si>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</si>
  <si>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</si>
  <si>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</si>
  <si>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</si>
  <si>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</si>
  <si>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</si>
  <si>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</si>
  <si>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</si>
  <si>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</si>
  <si>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</si>
  <si>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</si>
  <si>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</si>
  <si>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</si>
  <si>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</si>
  <si>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</si>
  <si>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</si>
  <si>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</si>
  <si>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</si>
  <si>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</si>
  <si>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</si>
  <si>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</si>
  <si>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</si>
  <si>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</si>
  <si>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</si>
  <si>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</si>
  <si>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</si>
  <si>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</si>
  <si>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</si>
  <si>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</si>
  <si>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</si>
  <si>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</si>
  <si>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</si>
  <si>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</si>
  <si>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</si>
  <si>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</si>
  <si>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</si>
  <si>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</si>
  <si>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</si>
  <si>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</si>
  <si>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</si>
  <si>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</si>
  <si>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</si>
  <si>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03.10</t>
  </si>
  <si>
    <t>Уборка сельскохозяйственных культур     04.10.2017</t>
  </si>
  <si>
    <t>04.10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</si>
</sst>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1" fontId="30" fillId="0" borderId="33" xfId="59" applyNumberFormat="1" applyFont="1" applyFill="1" applyBorder="1" applyAlignment="1">
      <alignment horizontal="center" vertical="center"/>
      <protection/>
    </xf>
    <xf numFmtId="1" fontId="30" fillId="0" borderId="34" xfId="59" applyNumberFormat="1" applyFont="1" applyFill="1" applyBorder="1" applyAlignment="1">
      <alignment horizontal="center" vertical="center"/>
      <protection/>
    </xf>
    <xf numFmtId="0" fontId="30" fillId="0" borderId="34" xfId="59" applyFont="1" applyFill="1" applyBorder="1" applyAlignment="1">
      <alignment horizontal="center" vertical="center"/>
      <protection/>
    </xf>
    <xf numFmtId="1" fontId="30" fillId="0" borderId="53" xfId="59" applyNumberFormat="1" applyFont="1" applyFill="1" applyBorder="1" applyAlignment="1">
      <alignment horizontal="center" vertic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64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33" xfId="57" applyNumberFormat="1" applyFont="1" applyFill="1" applyBorder="1" applyAlignment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30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10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27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95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5" xfId="0" applyFont="1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106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07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8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5" xfId="60" applyFont="1" applyFill="1" applyBorder="1" applyAlignment="1" applyProtection="1">
      <alignment horizontal="center" vertical="center" wrapText="1"/>
      <protection locked="0"/>
    </xf>
    <xf numFmtId="0" fontId="26" fillId="0" borderId="116" xfId="60" applyFont="1" applyFill="1" applyBorder="1" applyAlignment="1" applyProtection="1">
      <alignment horizontal="center" vertical="center" wrapText="1"/>
      <protection locked="0"/>
    </xf>
    <xf numFmtId="0" fontId="26" fillId="0" borderId="117" xfId="60" applyFont="1" applyFill="1" applyBorder="1" applyAlignment="1" applyProtection="1">
      <alignment horizontal="center" vertical="center" wrapText="1"/>
      <protection locked="0"/>
    </xf>
    <xf numFmtId="0" fontId="26" fillId="0" borderId="103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8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104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18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9" xfId="60" applyFont="1" applyFill="1" applyBorder="1" applyAlignment="1" applyProtection="1">
      <alignment horizontal="center"/>
      <protection locked="0"/>
    </xf>
    <xf numFmtId="0" fontId="26" fillId="0" borderId="120" xfId="60" applyFont="1" applyFill="1" applyBorder="1" applyAlignment="1" applyProtection="1">
      <alignment horizontal="center"/>
      <protection locked="0"/>
    </xf>
    <xf numFmtId="0" fontId="26" fillId="0" borderId="119" xfId="57" applyFont="1" applyFill="1" applyBorder="1" applyAlignment="1">
      <alignment horizontal="center"/>
      <protection/>
    </xf>
    <xf numFmtId="0" fontId="26" fillId="0" borderId="120" xfId="57" applyFont="1" applyFill="1" applyBorder="1" applyAlignment="1">
      <alignment horizontal="center"/>
      <protection/>
    </xf>
    <xf numFmtId="0" fontId="26" fillId="0" borderId="121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AE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31" sqref="AP31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6.875" style="6" bestFit="1" customWidth="1"/>
    <col min="13" max="13" width="7.375" style="6" customWidth="1"/>
    <col min="14" max="14" width="8.875" style="6" customWidth="1"/>
    <col min="15" max="15" width="6.25390625" style="6" customWidth="1"/>
    <col min="16" max="16" width="7.625" style="6" customWidth="1"/>
    <col min="17" max="17" width="6.75390625" style="6" customWidth="1"/>
    <col min="18" max="18" width="6.625" style="6" hidden="1" customWidth="1"/>
    <col min="19" max="19" width="7.75390625" style="6" hidden="1" customWidth="1"/>
    <col min="20" max="20" width="6.25390625" style="6" hidden="1" customWidth="1"/>
    <col min="21" max="21" width="6.75390625" style="6" hidden="1" customWidth="1"/>
    <col min="22" max="22" width="6.875" style="6" hidden="1" customWidth="1"/>
    <col min="23" max="23" width="8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9.125" style="6" customWidth="1"/>
    <col min="29" max="29" width="9.375" style="6" customWidth="1"/>
    <col min="30" max="30" width="7.625" style="6" customWidth="1"/>
    <col min="31" max="31" width="9.37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7.125" style="6" customWidth="1"/>
    <col min="49" max="49" width="5.875" style="6" customWidth="1"/>
    <col min="50" max="50" width="4.875" style="6" customWidth="1"/>
    <col min="51" max="51" width="8.25390625" style="6" customWidth="1"/>
    <col min="52" max="52" width="6.875" style="6" customWidth="1"/>
    <col min="53" max="53" width="10.375" style="6" customWidth="1"/>
    <col min="54" max="54" width="7.00390625" style="6" customWidth="1"/>
    <col min="55" max="55" width="6.125" style="6" customWidth="1"/>
    <col min="56" max="56" width="8.875" style="6" customWidth="1"/>
    <col min="57" max="57" width="8.0039062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875" style="6" customWidth="1"/>
    <col min="66" max="66" width="7.875" style="6" customWidth="1"/>
    <col min="67" max="67" width="6.375" style="6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1" width="5.125" style="6" hidden="1" customWidth="1"/>
    <col min="72" max="72" width="4.375" style="6" hidden="1" customWidth="1"/>
    <col min="73" max="73" width="6.875" style="6" hidden="1" customWidth="1"/>
    <col min="74" max="74" width="6.125" style="6" hidden="1" customWidth="1"/>
    <col min="75" max="16384" width="8.875" style="6" customWidth="1"/>
  </cols>
  <sheetData>
    <row r="1" spans="1:74" ht="19.5" customHeight="1">
      <c r="A1" s="3"/>
      <c r="B1" s="4"/>
      <c r="C1" s="524" t="s">
        <v>130</v>
      </c>
      <c r="D1" s="524"/>
      <c r="E1" s="524"/>
      <c r="F1" s="524"/>
      <c r="G1" s="524"/>
      <c r="H1" s="524"/>
      <c r="I1" s="524"/>
      <c r="J1" s="524"/>
      <c r="K1" s="524"/>
      <c r="L1" s="52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25" t="s">
        <v>0</v>
      </c>
      <c r="B3" s="527" t="s">
        <v>1</v>
      </c>
      <c r="C3" s="529" t="s">
        <v>2</v>
      </c>
      <c r="D3" s="530"/>
      <c r="E3" s="530"/>
      <c r="F3" s="530"/>
      <c r="G3" s="530"/>
      <c r="H3" s="531" t="s">
        <v>3</v>
      </c>
      <c r="I3" s="531"/>
      <c r="J3" s="531"/>
      <c r="K3" s="531"/>
      <c r="L3" s="532"/>
      <c r="M3" s="517" t="s">
        <v>4</v>
      </c>
      <c r="N3" s="517"/>
      <c r="O3" s="517"/>
      <c r="P3" s="517"/>
      <c r="Q3" s="518"/>
      <c r="R3" s="517" t="s">
        <v>5</v>
      </c>
      <c r="S3" s="517"/>
      <c r="T3" s="517"/>
      <c r="U3" s="517"/>
      <c r="V3" s="517"/>
      <c r="W3" s="517" t="s">
        <v>6</v>
      </c>
      <c r="X3" s="517"/>
      <c r="Y3" s="517"/>
      <c r="Z3" s="517"/>
      <c r="AA3" s="517"/>
      <c r="AB3" s="517" t="s">
        <v>7</v>
      </c>
      <c r="AC3" s="517"/>
      <c r="AD3" s="517"/>
      <c r="AE3" s="517"/>
      <c r="AF3" s="518"/>
      <c r="AG3" s="517" t="s">
        <v>8</v>
      </c>
      <c r="AH3" s="517"/>
      <c r="AI3" s="517"/>
      <c r="AJ3" s="517"/>
      <c r="AK3" s="518"/>
      <c r="AL3" s="517" t="s">
        <v>9</v>
      </c>
      <c r="AM3" s="517"/>
      <c r="AN3" s="517"/>
      <c r="AO3" s="517"/>
      <c r="AP3" s="517"/>
      <c r="AQ3" s="517" t="s">
        <v>10</v>
      </c>
      <c r="AR3" s="517"/>
      <c r="AS3" s="517"/>
      <c r="AT3" s="517"/>
      <c r="AU3" s="518"/>
      <c r="AV3" s="517" t="s">
        <v>11</v>
      </c>
      <c r="AW3" s="517"/>
      <c r="AX3" s="517"/>
      <c r="AY3" s="517"/>
      <c r="AZ3" s="518"/>
      <c r="BA3" s="517" t="s">
        <v>12</v>
      </c>
      <c r="BB3" s="517"/>
      <c r="BC3" s="517"/>
      <c r="BD3" s="517"/>
      <c r="BE3" s="519"/>
      <c r="BF3" s="520" t="s">
        <v>13</v>
      </c>
      <c r="BG3" s="517"/>
      <c r="BH3" s="517"/>
      <c r="BI3" s="517"/>
      <c r="BJ3" s="519"/>
      <c r="BK3" s="520" t="s">
        <v>14</v>
      </c>
      <c r="BL3" s="517"/>
      <c r="BM3" s="517"/>
      <c r="BN3" s="517"/>
      <c r="BO3" s="519"/>
      <c r="BP3" s="521" t="s">
        <v>15</v>
      </c>
      <c r="BQ3" s="522"/>
      <c r="BR3" s="522"/>
      <c r="BS3" s="522"/>
      <c r="BT3" s="522"/>
      <c r="BU3" s="522"/>
      <c r="BV3" s="523"/>
    </row>
    <row r="4" spans="1:74" ht="81" customHeight="1" thickBot="1">
      <c r="A4" s="526"/>
      <c r="B4" s="528"/>
      <c r="C4" s="112" t="s">
        <v>16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  <c r="I4" s="108" t="s">
        <v>17</v>
      </c>
      <c r="J4" s="108" t="s">
        <v>18</v>
      </c>
      <c r="K4" s="108" t="s">
        <v>19</v>
      </c>
      <c r="L4" s="344" t="s">
        <v>20</v>
      </c>
      <c r="M4" s="110" t="s">
        <v>22</v>
      </c>
      <c r="N4" s="108" t="s">
        <v>17</v>
      </c>
      <c r="O4" s="108" t="s">
        <v>18</v>
      </c>
      <c r="P4" s="108" t="s">
        <v>19</v>
      </c>
      <c r="Q4" s="344" t="s">
        <v>20</v>
      </c>
      <c r="R4" s="110" t="s">
        <v>22</v>
      </c>
      <c r="S4" s="108" t="s">
        <v>17</v>
      </c>
      <c r="T4" s="108" t="s">
        <v>18</v>
      </c>
      <c r="U4" s="108" t="s">
        <v>19</v>
      </c>
      <c r="V4" s="109" t="s">
        <v>20</v>
      </c>
      <c r="W4" s="110" t="s">
        <v>23</v>
      </c>
      <c r="X4" s="108" t="s">
        <v>17</v>
      </c>
      <c r="Y4" s="108" t="s">
        <v>18</v>
      </c>
      <c r="Z4" s="108" t="s">
        <v>19</v>
      </c>
      <c r="AA4" s="109" t="s">
        <v>20</v>
      </c>
      <c r="AB4" s="110" t="s">
        <v>24</v>
      </c>
      <c r="AC4" s="108" t="s">
        <v>17</v>
      </c>
      <c r="AD4" s="108" t="s">
        <v>18</v>
      </c>
      <c r="AE4" s="108" t="s">
        <v>19</v>
      </c>
      <c r="AF4" s="344" t="s">
        <v>20</v>
      </c>
      <c r="AG4" s="110" t="s">
        <v>25</v>
      </c>
      <c r="AH4" s="108" t="s">
        <v>17</v>
      </c>
      <c r="AI4" s="108" t="s">
        <v>18</v>
      </c>
      <c r="AJ4" s="108" t="s">
        <v>19</v>
      </c>
      <c r="AK4" s="344" t="s">
        <v>20</v>
      </c>
      <c r="AL4" s="110" t="s">
        <v>26</v>
      </c>
      <c r="AM4" s="108" t="s">
        <v>17</v>
      </c>
      <c r="AN4" s="108" t="s">
        <v>18</v>
      </c>
      <c r="AO4" s="108" t="s">
        <v>19</v>
      </c>
      <c r="AP4" s="109" t="s">
        <v>20</v>
      </c>
      <c r="AQ4" s="110" t="s">
        <v>26</v>
      </c>
      <c r="AR4" s="108" t="s">
        <v>17</v>
      </c>
      <c r="AS4" s="108" t="s">
        <v>18</v>
      </c>
      <c r="AT4" s="108" t="s">
        <v>19</v>
      </c>
      <c r="AU4" s="344" t="s">
        <v>20</v>
      </c>
      <c r="AV4" s="110" t="s">
        <v>27</v>
      </c>
      <c r="AW4" s="108" t="s">
        <v>17</v>
      </c>
      <c r="AX4" s="108" t="s">
        <v>18</v>
      </c>
      <c r="AY4" s="108" t="s">
        <v>19</v>
      </c>
      <c r="AZ4" s="344" t="s">
        <v>20</v>
      </c>
      <c r="BA4" s="110" t="s">
        <v>95</v>
      </c>
      <c r="BB4" s="108" t="s">
        <v>17</v>
      </c>
      <c r="BC4" s="108" t="s">
        <v>18</v>
      </c>
      <c r="BD4" s="108" t="s">
        <v>19</v>
      </c>
      <c r="BE4" s="109" t="s">
        <v>20</v>
      </c>
      <c r="BF4" s="111" t="s">
        <v>95</v>
      </c>
      <c r="BG4" s="112" t="s">
        <v>17</v>
      </c>
      <c r="BH4" s="112" t="s">
        <v>18</v>
      </c>
      <c r="BI4" s="112" t="s">
        <v>19</v>
      </c>
      <c r="BJ4" s="359" t="s">
        <v>20</v>
      </c>
      <c r="BK4" s="397" t="s">
        <v>27</v>
      </c>
      <c r="BL4" s="121" t="s">
        <v>17</v>
      </c>
      <c r="BM4" s="121" t="s">
        <v>18</v>
      </c>
      <c r="BN4" s="121" t="s">
        <v>19</v>
      </c>
      <c r="BO4" s="398" t="s">
        <v>20</v>
      </c>
      <c r="BP4" s="392" t="s">
        <v>27</v>
      </c>
      <c r="BQ4" s="341" t="s">
        <v>17</v>
      </c>
      <c r="BR4" s="341" t="s">
        <v>18</v>
      </c>
      <c r="BS4" s="341" t="s">
        <v>96</v>
      </c>
      <c r="BT4" s="341" t="s">
        <v>18</v>
      </c>
      <c r="BU4" s="341" t="s">
        <v>19</v>
      </c>
      <c r="BV4" s="342" t="s">
        <v>20</v>
      </c>
    </row>
    <row r="5" spans="1:74" s="13" customFormat="1" ht="18" customHeight="1">
      <c r="A5" s="95" t="s">
        <v>28</v>
      </c>
      <c r="B5" s="96"/>
      <c r="C5" s="96"/>
      <c r="D5" s="96"/>
      <c r="E5" s="97"/>
      <c r="F5" s="96"/>
      <c r="G5" s="97"/>
      <c r="H5" s="96"/>
      <c r="I5" s="96"/>
      <c r="J5" s="98"/>
      <c r="K5" s="96"/>
      <c r="L5" s="345"/>
      <c r="M5" s="100"/>
      <c r="N5" s="101"/>
      <c r="O5" s="97"/>
      <c r="P5" s="101"/>
      <c r="Q5" s="345"/>
      <c r="R5" s="102"/>
      <c r="S5" s="103"/>
      <c r="T5" s="97"/>
      <c r="U5" s="103"/>
      <c r="V5" s="99"/>
      <c r="W5" s="102"/>
      <c r="X5" s="103"/>
      <c r="Y5" s="97"/>
      <c r="Z5" s="103"/>
      <c r="AA5" s="99"/>
      <c r="AB5" s="104"/>
      <c r="AC5" s="103"/>
      <c r="AD5" s="97"/>
      <c r="AE5" s="103"/>
      <c r="AF5" s="345"/>
      <c r="AG5" s="104"/>
      <c r="AH5" s="103"/>
      <c r="AI5" s="97"/>
      <c r="AJ5" s="103"/>
      <c r="AK5" s="345"/>
      <c r="AL5" s="104"/>
      <c r="AM5" s="103"/>
      <c r="AN5" s="97"/>
      <c r="AO5" s="103"/>
      <c r="AP5" s="105"/>
      <c r="AQ5" s="106"/>
      <c r="AR5" s="96"/>
      <c r="AS5" s="96"/>
      <c r="AT5" s="96"/>
      <c r="AU5" s="354"/>
      <c r="AV5" s="107"/>
      <c r="AW5" s="96"/>
      <c r="AX5" s="96"/>
      <c r="AY5" s="96"/>
      <c r="AZ5" s="354"/>
      <c r="BA5" s="102"/>
      <c r="BB5" s="103"/>
      <c r="BC5" s="97"/>
      <c r="BD5" s="103"/>
      <c r="BE5" s="99"/>
      <c r="BF5" s="115"/>
      <c r="BG5" s="96"/>
      <c r="BH5" s="96"/>
      <c r="BI5" s="96"/>
      <c r="BJ5" s="360"/>
      <c r="BK5" s="399"/>
      <c r="BL5" s="122"/>
      <c r="BM5" s="122"/>
      <c r="BN5" s="122"/>
      <c r="BO5" s="400"/>
      <c r="BP5" s="393"/>
      <c r="BQ5" s="101"/>
      <c r="BR5" s="101"/>
      <c r="BS5" s="101"/>
      <c r="BT5" s="101"/>
      <c r="BU5" s="101"/>
      <c r="BV5" s="340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36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46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50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389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355"/>
      <c r="AV6" s="28"/>
      <c r="AW6" s="27"/>
      <c r="AX6" s="27"/>
      <c r="AY6" s="27"/>
      <c r="AZ6" s="355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6">
        <v>60</v>
      </c>
      <c r="BG6" s="29">
        <v>60</v>
      </c>
      <c r="BH6" s="29">
        <f>BG6/BF6*100</f>
        <v>100</v>
      </c>
      <c r="BI6" s="29">
        <v>122</v>
      </c>
      <c r="BJ6" s="511">
        <f>BI6/BG6*10</f>
        <v>20.333333333333332</v>
      </c>
      <c r="BK6" s="116">
        <v>80</v>
      </c>
      <c r="BL6" s="27">
        <v>80</v>
      </c>
      <c r="BM6" s="27">
        <f>BL6/BK6*100</f>
        <v>100</v>
      </c>
      <c r="BN6" s="27">
        <v>160</v>
      </c>
      <c r="BO6" s="511">
        <f>BN6/BL6*10</f>
        <v>20</v>
      </c>
      <c r="BP6" s="394"/>
      <c r="BQ6" s="29"/>
      <c r="BR6" s="29"/>
      <c r="BS6" s="29"/>
      <c r="BT6" s="29"/>
      <c r="BU6" s="29"/>
      <c r="BV6" s="30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6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46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50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389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55"/>
      <c r="AV7" s="28"/>
      <c r="AW7" s="27"/>
      <c r="AX7" s="27"/>
      <c r="AY7" s="27"/>
      <c r="AZ7" s="355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6">
        <v>75</v>
      </c>
      <c r="BG7" s="29">
        <v>75</v>
      </c>
      <c r="BH7" s="29">
        <f>BG7/BF7*100</f>
        <v>100</v>
      </c>
      <c r="BI7" s="29">
        <v>130</v>
      </c>
      <c r="BJ7" s="511">
        <f>BI7/BG7*10</f>
        <v>17.333333333333336</v>
      </c>
      <c r="BK7" s="116">
        <v>65</v>
      </c>
      <c r="BL7" s="27">
        <v>65</v>
      </c>
      <c r="BM7" s="27">
        <f>BL7/BK7*100</f>
        <v>100</v>
      </c>
      <c r="BN7" s="27">
        <v>68</v>
      </c>
      <c r="BO7" s="511">
        <f>BN7/BL7*10</f>
        <v>10.461538461538462</v>
      </c>
      <c r="BP7" s="394"/>
      <c r="BQ7" s="29"/>
      <c r="BR7" s="29"/>
      <c r="BS7" s="29"/>
      <c r="BT7" s="29"/>
      <c r="BU7" s="29"/>
      <c r="BV7" s="30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6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46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50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389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55"/>
      <c r="AV8" s="28"/>
      <c r="AW8" s="27"/>
      <c r="AX8" s="27"/>
      <c r="AY8" s="27"/>
      <c r="AZ8" s="355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6"/>
      <c r="BG8" s="29"/>
      <c r="BH8" s="29"/>
      <c r="BI8" s="29"/>
      <c r="BJ8" s="511"/>
      <c r="BK8" s="116"/>
      <c r="BL8" s="27"/>
      <c r="BM8" s="27"/>
      <c r="BN8" s="27"/>
      <c r="BO8" s="511"/>
      <c r="BP8" s="394"/>
      <c r="BQ8" s="29"/>
      <c r="BR8" s="29"/>
      <c r="BS8" s="29"/>
      <c r="BT8" s="29"/>
      <c r="BU8" s="29"/>
      <c r="BV8" s="30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6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46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50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389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55"/>
      <c r="AV9" s="28">
        <v>30</v>
      </c>
      <c r="AW9" s="27">
        <v>30</v>
      </c>
      <c r="AX9" s="27">
        <f>AW9/AV9*100</f>
        <v>100</v>
      </c>
      <c r="AY9" s="27">
        <v>15</v>
      </c>
      <c r="AZ9" s="355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6"/>
      <c r="BG9" s="29"/>
      <c r="BH9" s="29"/>
      <c r="BI9" s="29"/>
      <c r="BJ9" s="511"/>
      <c r="BK9" s="116">
        <v>25</v>
      </c>
      <c r="BL9" s="27">
        <v>25</v>
      </c>
      <c r="BM9" s="27">
        <f>BL9/BK9*100</f>
        <v>100</v>
      </c>
      <c r="BN9" s="27">
        <v>25</v>
      </c>
      <c r="BO9" s="511">
        <f>BN9/BL9*10</f>
        <v>10</v>
      </c>
      <c r="BP9" s="394"/>
      <c r="BQ9" s="29"/>
      <c r="BR9" s="29"/>
      <c r="BS9" s="29"/>
      <c r="BT9" s="29"/>
      <c r="BU9" s="29"/>
      <c r="BV9" s="30"/>
    </row>
    <row r="10" spans="1:74" s="13" customFormat="1" ht="15" customHeight="1">
      <c r="A10" s="1" t="s">
        <v>33</v>
      </c>
      <c r="B10" s="10"/>
      <c r="C10" s="14">
        <f t="shared" si="0"/>
        <v>26331</v>
      </c>
      <c r="D10" s="14">
        <f t="shared" si="11"/>
        <v>26331</v>
      </c>
      <c r="E10" s="15">
        <f t="shared" si="12"/>
        <v>100</v>
      </c>
      <c r="F10" s="14">
        <f t="shared" si="13"/>
        <v>86338.40000000001</v>
      </c>
      <c r="G10" s="16">
        <f t="shared" si="14"/>
        <v>32.789639588317954</v>
      </c>
      <c r="H10" s="17">
        <v>12056</v>
      </c>
      <c r="I10" s="18">
        <v>12056</v>
      </c>
      <c r="J10" s="9">
        <f t="shared" si="15"/>
        <v>100</v>
      </c>
      <c r="K10" s="18">
        <v>47578</v>
      </c>
      <c r="L10" s="363">
        <f aca="true" t="shared" si="18" ref="L10:L18">K10/I10*10</f>
        <v>39.46416721964167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46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50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389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>
        <v>100</v>
      </c>
      <c r="AS10" s="33">
        <f>AR10/AQ10*100</f>
        <v>100</v>
      </c>
      <c r="AT10" s="27">
        <v>400</v>
      </c>
      <c r="AU10" s="356">
        <f>AT10/AR10*10</f>
        <v>40</v>
      </c>
      <c r="AV10" s="28">
        <v>204</v>
      </c>
      <c r="AW10" s="27">
        <v>204</v>
      </c>
      <c r="AX10" s="27">
        <f>AW10/AV10*100</f>
        <v>100</v>
      </c>
      <c r="AY10" s="27">
        <v>326</v>
      </c>
      <c r="AZ10" s="355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6">
        <v>32</v>
      </c>
      <c r="BG10" s="29">
        <v>32</v>
      </c>
      <c r="BH10" s="29">
        <f>BG10/BF10*100</f>
        <v>100</v>
      </c>
      <c r="BI10" s="29">
        <v>60.8</v>
      </c>
      <c r="BJ10" s="511">
        <f>BI10/BG10*10</f>
        <v>19</v>
      </c>
      <c r="BK10" s="116">
        <v>22</v>
      </c>
      <c r="BL10" s="27">
        <v>22</v>
      </c>
      <c r="BM10" s="27">
        <f>BL10/BK10*100</f>
        <v>100</v>
      </c>
      <c r="BN10" s="27">
        <v>33</v>
      </c>
      <c r="BO10" s="511">
        <f>BN10/BL10*10</f>
        <v>15</v>
      </c>
      <c r="BP10" s="394"/>
      <c r="BQ10" s="29"/>
      <c r="BR10" s="29"/>
      <c r="BS10" s="29"/>
      <c r="BT10" s="29"/>
      <c r="BU10" s="29"/>
      <c r="BV10" s="30"/>
    </row>
    <row r="11" spans="1:74" s="13" customFormat="1" ht="15.75" customHeight="1">
      <c r="A11" s="1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6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46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50">
        <f t="shared" si="4"/>
        <v>19.944090291566518</v>
      </c>
      <c r="AG11" s="11">
        <v>12043</v>
      </c>
      <c r="AH11" s="18">
        <v>12043</v>
      </c>
      <c r="AI11" s="24">
        <f t="shared" si="5"/>
        <v>100</v>
      </c>
      <c r="AJ11" s="18">
        <v>22726</v>
      </c>
      <c r="AK11" s="389">
        <f t="shared" si="6"/>
        <v>18.870713277422567</v>
      </c>
      <c r="AL11" s="11">
        <v>1409</v>
      </c>
      <c r="AM11" s="17">
        <v>1409</v>
      </c>
      <c r="AN11" s="26">
        <f t="shared" si="7"/>
        <v>100</v>
      </c>
      <c r="AO11" s="17">
        <v>2637</v>
      </c>
      <c r="AP11" s="19">
        <f t="shared" si="8"/>
        <v>18.71540099361249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56">
        <f>AT11/AR11*10</f>
        <v>40</v>
      </c>
      <c r="AV11" s="28"/>
      <c r="AW11" s="27"/>
      <c r="AX11" s="27"/>
      <c r="AY11" s="27"/>
      <c r="AZ11" s="355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6"/>
      <c r="BG11" s="29"/>
      <c r="BH11" s="29"/>
      <c r="BI11" s="29"/>
      <c r="BJ11" s="511"/>
      <c r="BK11" s="116"/>
      <c r="BL11" s="27"/>
      <c r="BM11" s="27"/>
      <c r="BN11" s="27"/>
      <c r="BO11" s="511"/>
      <c r="BP11" s="394"/>
      <c r="BQ11" s="29"/>
      <c r="BR11" s="29"/>
      <c r="BS11" s="29"/>
      <c r="BT11" s="29"/>
      <c r="BU11" s="29"/>
      <c r="BV11" s="30"/>
    </row>
    <row r="12" spans="1:74" s="13" customFormat="1" ht="15" customHeight="1">
      <c r="A12" s="1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218540</v>
      </c>
      <c r="G12" s="16">
        <f t="shared" si="14"/>
        <v>31.952160945084508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6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46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50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389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19794</v>
      </c>
      <c r="AP12" s="19">
        <f t="shared" si="8"/>
        <v>39.12630954734137</v>
      </c>
      <c r="AQ12" s="12">
        <v>994</v>
      </c>
      <c r="AR12" s="27"/>
      <c r="AS12" s="33"/>
      <c r="AT12" s="27"/>
      <c r="AU12" s="356"/>
      <c r="AV12" s="28">
        <v>200</v>
      </c>
      <c r="AW12" s="27">
        <v>200</v>
      </c>
      <c r="AX12" s="27">
        <f>AW12/AV12*100</f>
        <v>100</v>
      </c>
      <c r="AY12" s="27">
        <v>200</v>
      </c>
      <c r="AZ12" s="355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6">
        <v>250</v>
      </c>
      <c r="BG12" s="29">
        <v>250</v>
      </c>
      <c r="BH12" s="29">
        <f>BG12/BF12*100</f>
        <v>100</v>
      </c>
      <c r="BI12" s="29">
        <v>500</v>
      </c>
      <c r="BJ12" s="511">
        <f>BI12/BG12*10</f>
        <v>20</v>
      </c>
      <c r="BK12" s="116"/>
      <c r="BL12" s="27"/>
      <c r="BM12" s="27"/>
      <c r="BN12" s="27"/>
      <c r="BO12" s="511"/>
      <c r="BP12" s="394"/>
      <c r="BQ12" s="29"/>
      <c r="BR12" s="29"/>
      <c r="BS12" s="29"/>
      <c r="BT12" s="29"/>
      <c r="BU12" s="29"/>
      <c r="BV12" s="30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6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46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50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389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56">
        <f>AT13/AR13*10</f>
        <v>2.08955223880597</v>
      </c>
      <c r="AV13" s="28"/>
      <c r="AW13" s="32"/>
      <c r="AX13" s="27"/>
      <c r="AY13" s="32"/>
      <c r="AZ13" s="355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6"/>
      <c r="BG13" s="33"/>
      <c r="BH13" s="29"/>
      <c r="BI13" s="33"/>
      <c r="BJ13" s="511"/>
      <c r="BK13" s="116"/>
      <c r="BL13" s="32"/>
      <c r="BM13" s="27"/>
      <c r="BN13" s="32"/>
      <c r="BO13" s="511"/>
      <c r="BP13" s="395"/>
      <c r="BQ13" s="33"/>
      <c r="BR13" s="33"/>
      <c r="BS13" s="33"/>
      <c r="BT13" s="33"/>
      <c r="BU13" s="33"/>
      <c r="BV13" s="34"/>
    </row>
    <row r="14" spans="1:74" s="13" customFormat="1" ht="17.25" customHeight="1">
      <c r="A14" s="1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6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46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50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389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56">
        <f>AT14/AR14*10</f>
        <v>80</v>
      </c>
      <c r="AV14" s="28"/>
      <c r="AW14" s="32"/>
      <c r="AX14" s="27"/>
      <c r="AY14" s="32"/>
      <c r="AZ14" s="355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6"/>
      <c r="BG14" s="33"/>
      <c r="BH14" s="29"/>
      <c r="BI14" s="33"/>
      <c r="BJ14" s="511"/>
      <c r="BK14" s="116"/>
      <c r="BL14" s="32"/>
      <c r="BM14" s="27"/>
      <c r="BN14" s="32"/>
      <c r="BO14" s="511"/>
      <c r="BP14" s="395"/>
      <c r="BQ14" s="33"/>
      <c r="BR14" s="33"/>
      <c r="BS14" s="33"/>
      <c r="BT14" s="33"/>
      <c r="BU14" s="33"/>
      <c r="BV14" s="34"/>
    </row>
    <row r="15" spans="1:74" s="13" customFormat="1" ht="15" customHeight="1">
      <c r="A15" s="1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63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46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50">
        <f t="shared" si="4"/>
        <v>35.982142857142854</v>
      </c>
      <c r="AG15" s="11">
        <v>4166</v>
      </c>
      <c r="AH15" s="31">
        <v>4166</v>
      </c>
      <c r="AI15" s="24">
        <f t="shared" si="19"/>
        <v>100</v>
      </c>
      <c r="AJ15" s="31">
        <v>11766</v>
      </c>
      <c r="AK15" s="389">
        <f t="shared" si="20"/>
        <v>28.242918867018723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56"/>
      <c r="AV15" s="28">
        <v>305</v>
      </c>
      <c r="AW15" s="32">
        <v>305</v>
      </c>
      <c r="AX15" s="27">
        <f>AW15/AV15*100</f>
        <v>100</v>
      </c>
      <c r="AY15" s="32">
        <v>549</v>
      </c>
      <c r="AZ15" s="355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6"/>
      <c r="BG15" s="33"/>
      <c r="BH15" s="29"/>
      <c r="BI15" s="33"/>
      <c r="BJ15" s="511"/>
      <c r="BK15" s="116"/>
      <c r="BL15" s="32"/>
      <c r="BM15" s="27"/>
      <c r="BN15" s="32"/>
      <c r="BO15" s="511"/>
      <c r="BP15" s="395"/>
      <c r="BQ15" s="33"/>
      <c r="BR15" s="33"/>
      <c r="BS15" s="33"/>
      <c r="BT15" s="33"/>
      <c r="BU15" s="33"/>
      <c r="BV15" s="34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63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46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50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389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56"/>
      <c r="AV16" s="28"/>
      <c r="AW16" s="32"/>
      <c r="AX16" s="27"/>
      <c r="AY16" s="32"/>
      <c r="AZ16" s="355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6"/>
      <c r="BG16" s="33"/>
      <c r="BH16" s="29"/>
      <c r="BI16" s="33"/>
      <c r="BJ16" s="511"/>
      <c r="BK16" s="116">
        <v>10</v>
      </c>
      <c r="BL16" s="32">
        <v>10</v>
      </c>
      <c r="BM16" s="27">
        <f>BL16/BK16*100</f>
        <v>100</v>
      </c>
      <c r="BN16" s="32">
        <v>10</v>
      </c>
      <c r="BO16" s="511">
        <f>BN16/BL16*10</f>
        <v>10</v>
      </c>
      <c r="BP16" s="395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63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46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50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389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56"/>
      <c r="AV17" s="28"/>
      <c r="AW17" s="32"/>
      <c r="AX17" s="27"/>
      <c r="AY17" s="32"/>
      <c r="AZ17" s="355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6"/>
      <c r="BG17" s="33"/>
      <c r="BH17" s="29"/>
      <c r="BI17" s="33"/>
      <c r="BJ17" s="511"/>
      <c r="BK17" s="116"/>
      <c r="BL17" s="32"/>
      <c r="BM17" s="27"/>
      <c r="BN17" s="32"/>
      <c r="BO17" s="511"/>
      <c r="BP17" s="395"/>
      <c r="BQ17" s="33"/>
      <c r="BR17" s="33"/>
      <c r="BS17" s="33"/>
      <c r="BT17" s="33"/>
      <c r="BU17" s="33"/>
      <c r="BV17" s="34"/>
    </row>
    <row r="18" spans="1:74" s="13" customFormat="1" ht="15.75" customHeight="1">
      <c r="A18" s="1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63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46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4069</v>
      </c>
      <c r="AC18" s="22">
        <v>4069</v>
      </c>
      <c r="AD18" s="8">
        <f t="shared" si="25"/>
        <v>100</v>
      </c>
      <c r="AE18" s="22">
        <v>7348</v>
      </c>
      <c r="AF18" s="350">
        <f t="shared" si="26"/>
        <v>18.058491029737034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389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56"/>
      <c r="AV18" s="28"/>
      <c r="AW18" s="32"/>
      <c r="AX18" s="27"/>
      <c r="AY18" s="32"/>
      <c r="AZ18" s="355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6"/>
      <c r="BG18" s="33"/>
      <c r="BH18" s="29"/>
      <c r="BI18" s="33"/>
      <c r="BJ18" s="511"/>
      <c r="BK18" s="116"/>
      <c r="BL18" s="32"/>
      <c r="BM18" s="27"/>
      <c r="BN18" s="32"/>
      <c r="BO18" s="511"/>
      <c r="BP18" s="395"/>
      <c r="BQ18" s="33"/>
      <c r="BR18" s="33"/>
      <c r="BS18" s="33"/>
      <c r="BT18" s="33"/>
      <c r="BU18" s="33"/>
      <c r="BV18" s="34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63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46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50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389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56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55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6"/>
      <c r="BG19" s="33"/>
      <c r="BH19" s="29"/>
      <c r="BI19" s="33"/>
      <c r="BJ19" s="511"/>
      <c r="BK19" s="116"/>
      <c r="BL19" s="32"/>
      <c r="BM19" s="27"/>
      <c r="BN19" s="32"/>
      <c r="BO19" s="511"/>
      <c r="BP19" s="395"/>
      <c r="BQ19" s="33"/>
      <c r="BR19" s="33"/>
      <c r="BS19" s="33"/>
      <c r="BT19" s="33"/>
      <c r="BU19" s="33"/>
      <c r="BV19" s="34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63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46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50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389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56"/>
      <c r="AV20" s="28">
        <v>231</v>
      </c>
      <c r="AW20" s="27">
        <v>231</v>
      </c>
      <c r="AX20" s="27">
        <f>AW20/AV20*100</f>
        <v>100</v>
      </c>
      <c r="AY20" s="27">
        <v>282</v>
      </c>
      <c r="AZ20" s="355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6">
        <v>336</v>
      </c>
      <c r="BG20" s="29">
        <v>336</v>
      </c>
      <c r="BH20" s="29">
        <f>BG20/BF20*100</f>
        <v>100</v>
      </c>
      <c r="BI20" s="29">
        <v>1131</v>
      </c>
      <c r="BJ20" s="511">
        <f>BI20/BG20*10</f>
        <v>33.660714285714285</v>
      </c>
      <c r="BK20" s="116"/>
      <c r="BL20" s="27"/>
      <c r="BM20" s="27"/>
      <c r="BN20" s="27"/>
      <c r="BO20" s="511"/>
      <c r="BP20" s="394"/>
      <c r="BQ20" s="29"/>
      <c r="BR20" s="29"/>
      <c r="BS20" s="29"/>
      <c r="BT20" s="29"/>
      <c r="BU20" s="29"/>
      <c r="BV20" s="30"/>
    </row>
    <row r="21" spans="1:74" s="13" customFormat="1" ht="16.5" customHeight="1">
      <c r="A21" s="1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81019</v>
      </c>
      <c r="G21" s="16">
        <f t="shared" si="30"/>
        <v>27.98390439347886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63">
        <f t="shared" si="32"/>
        <v>34.83320478210567</v>
      </c>
      <c r="M21" s="11"/>
      <c r="N21" s="10"/>
      <c r="O21" s="9"/>
      <c r="P21" s="10"/>
      <c r="Q21" s="346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3395</v>
      </c>
      <c r="AA21" s="20">
        <f t="shared" si="36"/>
        <v>22.102864583333336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50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13131</v>
      </c>
      <c r="AK21" s="389">
        <f t="shared" si="20"/>
        <v>27.78459585272958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56"/>
      <c r="AV21" s="28"/>
      <c r="AW21" s="27"/>
      <c r="AX21" s="27"/>
      <c r="AY21" s="27"/>
      <c r="AZ21" s="355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6"/>
      <c r="BG21" s="29"/>
      <c r="BH21" s="29"/>
      <c r="BI21" s="29"/>
      <c r="BJ21" s="511"/>
      <c r="BK21" s="116"/>
      <c r="BL21" s="27"/>
      <c r="BM21" s="27"/>
      <c r="BN21" s="27"/>
      <c r="BO21" s="511"/>
      <c r="BP21" s="394"/>
      <c r="BQ21" s="29"/>
      <c r="BR21" s="29"/>
      <c r="BS21" s="29"/>
      <c r="BT21" s="29"/>
      <c r="BU21" s="29"/>
      <c r="BV21" s="30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63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46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50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389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56"/>
      <c r="AV22" s="28"/>
      <c r="AW22" s="27"/>
      <c r="AX22" s="27"/>
      <c r="AY22" s="27"/>
      <c r="AZ22" s="355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6">
        <v>255</v>
      </c>
      <c r="BG22" s="29">
        <v>255</v>
      </c>
      <c r="BH22" s="29">
        <f>BG22/BF22*100</f>
        <v>100</v>
      </c>
      <c r="BI22" s="29">
        <v>382</v>
      </c>
      <c r="BJ22" s="511">
        <f>BI22/BG22*10</f>
        <v>14.980392156862745</v>
      </c>
      <c r="BK22" s="116"/>
      <c r="BL22" s="27"/>
      <c r="BM22" s="27"/>
      <c r="BN22" s="27"/>
      <c r="BO22" s="511"/>
      <c r="BP22" s="394"/>
      <c r="BQ22" s="29"/>
      <c r="BR22" s="29"/>
      <c r="BS22" s="29"/>
      <c r="BT22" s="29"/>
      <c r="BU22" s="29"/>
      <c r="BV22" s="30"/>
    </row>
    <row r="23" spans="1:74" s="13" customFormat="1" ht="17.25" customHeight="1">
      <c r="A23" s="1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63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46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50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389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56"/>
      <c r="AV23" s="28"/>
      <c r="AW23" s="32"/>
      <c r="AX23" s="27"/>
      <c r="AY23" s="32"/>
      <c r="AZ23" s="355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6">
        <v>285</v>
      </c>
      <c r="BG23" s="33">
        <v>285</v>
      </c>
      <c r="BH23" s="29">
        <f>BG23/BF23*100</f>
        <v>100</v>
      </c>
      <c r="BI23" s="33">
        <v>722</v>
      </c>
      <c r="BJ23" s="511">
        <f>BI23/BG23*10</f>
        <v>25.333333333333332</v>
      </c>
      <c r="BK23" s="116">
        <v>51</v>
      </c>
      <c r="BL23" s="32">
        <v>51</v>
      </c>
      <c r="BM23" s="27">
        <f>BL23/BK23*100</f>
        <v>100</v>
      </c>
      <c r="BN23" s="32">
        <v>64</v>
      </c>
      <c r="BO23" s="511">
        <f>BN23/BL23*10</f>
        <v>12.549019607843137</v>
      </c>
      <c r="BP23" s="395"/>
      <c r="BQ23" s="33"/>
      <c r="BR23" s="33"/>
      <c r="BS23" s="33"/>
      <c r="BT23" s="33"/>
      <c r="BU23" s="33"/>
      <c r="BV23" s="34"/>
    </row>
    <row r="24" spans="1:74" s="13" customFormat="1" ht="15" customHeight="1">
      <c r="A24" s="1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63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46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50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389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56"/>
      <c r="AV24" s="28"/>
      <c r="AW24" s="27"/>
      <c r="AX24" s="27"/>
      <c r="AY24" s="27"/>
      <c r="AZ24" s="355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6">
        <v>50</v>
      </c>
      <c r="BG24" s="29">
        <v>50</v>
      </c>
      <c r="BH24" s="29">
        <f>BG24/BF24*100</f>
        <v>100</v>
      </c>
      <c r="BI24" s="29">
        <v>111</v>
      </c>
      <c r="BJ24" s="511">
        <f>BI24/BG24*10</f>
        <v>22.200000000000003</v>
      </c>
      <c r="BK24" s="116">
        <v>1228</v>
      </c>
      <c r="BL24" s="27">
        <v>1228</v>
      </c>
      <c r="BM24" s="27">
        <f>BL24/BK24*100</f>
        <v>100</v>
      </c>
      <c r="BN24" s="27">
        <v>1781</v>
      </c>
      <c r="BO24" s="511">
        <f>BN24/BL24*10</f>
        <v>14.503257328990228</v>
      </c>
      <c r="BP24" s="394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6" t="s">
        <v>48</v>
      </c>
      <c r="B25" s="57"/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64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47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51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390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1040</v>
      </c>
      <c r="AS25" s="32">
        <f>AR25/AQ25*100</f>
        <v>37.80443475099964</v>
      </c>
      <c r="AT25" s="74">
        <v>8320</v>
      </c>
      <c r="AU25" s="356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55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6">
        <v>330</v>
      </c>
      <c r="BG25" s="29">
        <v>330</v>
      </c>
      <c r="BH25" s="29">
        <f>BG25/BF25*100</f>
        <v>100</v>
      </c>
      <c r="BI25" s="29">
        <v>659</v>
      </c>
      <c r="BJ25" s="511">
        <f>BI25/BG25*10</f>
        <v>19.96969696969697</v>
      </c>
      <c r="BK25" s="116">
        <v>30</v>
      </c>
      <c r="BL25" s="27">
        <v>30</v>
      </c>
      <c r="BM25" s="27">
        <f>BL25/BK25*100</f>
        <v>100</v>
      </c>
      <c r="BN25" s="27">
        <v>30</v>
      </c>
      <c r="BO25" s="511">
        <f>BN25/BL25*10</f>
        <v>10</v>
      </c>
      <c r="BP25" s="394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5" t="s">
        <v>49</v>
      </c>
      <c r="B26" s="86">
        <f>SUM(B5:B25)</f>
        <v>0</v>
      </c>
      <c r="C26" s="86">
        <f>SUM(C5:C25)</f>
        <v>570595</v>
      </c>
      <c r="D26" s="86">
        <f>SUM(D5:D25)</f>
        <v>564260</v>
      </c>
      <c r="E26" s="87">
        <f>D26/C26*100</f>
        <v>98.88975543073458</v>
      </c>
      <c r="F26" s="86">
        <f>SUM(F5:F25)</f>
        <v>1657122.4</v>
      </c>
      <c r="G26" s="87">
        <f t="shared" si="30"/>
        <v>29.368064367490163</v>
      </c>
      <c r="H26" s="86">
        <f>SUM(H5:H25)</f>
        <v>233696</v>
      </c>
      <c r="I26" s="86">
        <f>SUM(I6:I25)</f>
        <v>233696</v>
      </c>
      <c r="J26" s="88">
        <f t="shared" si="31"/>
        <v>100</v>
      </c>
      <c r="K26" s="86">
        <f>SUM(K6:K25)</f>
        <v>811724</v>
      </c>
      <c r="L26" s="348">
        <f t="shared" si="32"/>
        <v>34.73418458167876</v>
      </c>
      <c r="M26" s="90">
        <f>SUM(M5:M25)</f>
        <v>23703</v>
      </c>
      <c r="N26" s="86">
        <f>SUM(N5:N25)</f>
        <v>23703</v>
      </c>
      <c r="O26" s="88">
        <f>N26/M26*100</f>
        <v>100</v>
      </c>
      <c r="P26" s="86">
        <f>SUM(P5:P25)</f>
        <v>60481</v>
      </c>
      <c r="Q26" s="348">
        <f>P26/N26*10</f>
        <v>25.516179386575537</v>
      </c>
      <c r="R26" s="90">
        <f>SUM(R5:R25)</f>
        <v>581</v>
      </c>
      <c r="S26" s="86">
        <f>SUM(S5:S25)</f>
        <v>581</v>
      </c>
      <c r="T26" s="91">
        <f>S26/R26*100</f>
        <v>100</v>
      </c>
      <c r="U26" s="86">
        <f>SUM(U5:U25)</f>
        <v>1120</v>
      </c>
      <c r="V26" s="92">
        <f>U26/S26*10</f>
        <v>19.277108433734938</v>
      </c>
      <c r="W26" s="90">
        <f>SUM(W5:W25)</f>
        <v>14816</v>
      </c>
      <c r="X26" s="86">
        <f>SUM(X5:X25)</f>
        <v>14816</v>
      </c>
      <c r="Y26" s="88">
        <f t="shared" si="35"/>
        <v>100</v>
      </c>
      <c r="Z26" s="86">
        <f>SUM(Z5:Z25)</f>
        <v>35275.6</v>
      </c>
      <c r="AA26" s="89">
        <f t="shared" si="36"/>
        <v>23.8091252699784</v>
      </c>
      <c r="AB26" s="90">
        <f>SUM(AB5:AB25)</f>
        <v>120259</v>
      </c>
      <c r="AC26" s="86">
        <f>SUM(AC5:AC25)</f>
        <v>120259</v>
      </c>
      <c r="AD26" s="93">
        <f t="shared" si="25"/>
        <v>100</v>
      </c>
      <c r="AE26" s="86">
        <f>SUM(AE5:AE25)</f>
        <v>299372</v>
      </c>
      <c r="AF26" s="352">
        <f t="shared" si="26"/>
        <v>24.893937252097555</v>
      </c>
      <c r="AG26" s="90">
        <f>SUM(AG5:AG25)</f>
        <v>116106</v>
      </c>
      <c r="AH26" s="86">
        <f>SUM(AH5:AH25)</f>
        <v>116106</v>
      </c>
      <c r="AI26" s="87">
        <f>AH26/AG26*100</f>
        <v>100</v>
      </c>
      <c r="AJ26" s="86">
        <f>SUM(AJ5:AJ25)</f>
        <v>324138</v>
      </c>
      <c r="AK26" s="348">
        <f>AJ26/AH26*10</f>
        <v>27.91742028835719</v>
      </c>
      <c r="AL26" s="90">
        <f>SUM(AL5:AL25)</f>
        <v>38750</v>
      </c>
      <c r="AM26" s="86">
        <f>SUM(AM5:AM25)</f>
        <v>38750</v>
      </c>
      <c r="AN26" s="91">
        <f t="shared" si="37"/>
        <v>100</v>
      </c>
      <c r="AO26" s="86">
        <f>SUM(AO5:AO25)</f>
        <v>92369</v>
      </c>
      <c r="AP26" s="89">
        <f t="shared" si="38"/>
        <v>23.83716129032258</v>
      </c>
      <c r="AQ26" s="94">
        <f>SUM(AQ5:AQ25)</f>
        <v>8216</v>
      </c>
      <c r="AR26" s="126">
        <f>SUM(AR5:AR25)</f>
        <v>1881</v>
      </c>
      <c r="AS26" s="125">
        <f>AR26/AQ26*100</f>
        <v>22.89435248296008</v>
      </c>
      <c r="AT26" s="126">
        <f>SUM(AT5:AT25)</f>
        <v>14074</v>
      </c>
      <c r="AU26" s="357">
        <f>AT26/AR26*10</f>
        <v>74.82190324295588</v>
      </c>
      <c r="AV26" s="94">
        <f>SUM(AV5:AV25)</f>
        <v>1700</v>
      </c>
      <c r="AW26" s="126">
        <f>SUM(AW5:AW25)</f>
        <v>1700</v>
      </c>
      <c r="AX26" s="120">
        <f>AW26/AV26*100</f>
        <v>100</v>
      </c>
      <c r="AY26" s="126">
        <f>SUM(AY5:AY25)</f>
        <v>2394</v>
      </c>
      <c r="AZ26" s="391">
        <f>AY26/AW26*10</f>
        <v>14.08235294117647</v>
      </c>
      <c r="BA26" s="90">
        <f>SUM(BA5:BA25)</f>
        <v>9364</v>
      </c>
      <c r="BB26" s="86">
        <f>SUM(BB5:BB25)</f>
        <v>9364</v>
      </c>
      <c r="BC26" s="88">
        <f t="shared" si="33"/>
        <v>100</v>
      </c>
      <c r="BD26" s="86">
        <f>SUM(BD5:BD25)</f>
        <v>10076</v>
      </c>
      <c r="BE26" s="113">
        <f t="shared" si="34"/>
        <v>10.76035882101666</v>
      </c>
      <c r="BF26" s="117">
        <f>SUM(BF5:BF25)</f>
        <v>1673</v>
      </c>
      <c r="BG26" s="35">
        <f>SUM(BG5:BG25)</f>
        <v>1673</v>
      </c>
      <c r="BH26" s="120">
        <f>BG26/BF26*100</f>
        <v>100</v>
      </c>
      <c r="BI26" s="35">
        <f>SUM(BI5:BI25)</f>
        <v>3817.8</v>
      </c>
      <c r="BJ26" s="361">
        <f>BI26/BG26*10</f>
        <v>22.820083682008367</v>
      </c>
      <c r="BK26" s="117">
        <f>SUM(BK5:BK25)</f>
        <v>1511</v>
      </c>
      <c r="BL26" s="123">
        <f>SUM(BL5:BL25)</f>
        <v>1511</v>
      </c>
      <c r="BM26" s="124">
        <f>BL26/BK26*100</f>
        <v>100</v>
      </c>
      <c r="BN26" s="123">
        <f>SUM(BN5:BN25)</f>
        <v>2171</v>
      </c>
      <c r="BO26" s="512">
        <f>BN26/BL26*10</f>
        <v>14.367968232958306</v>
      </c>
      <c r="BP26" s="396">
        <f>SUM(BP5:BP25)</f>
        <v>220</v>
      </c>
      <c r="BQ26" s="343">
        <f>SUM(BQ5:BQ25)</f>
        <v>0</v>
      </c>
      <c r="BR26" s="343">
        <f>SUM(BR5:BR25)</f>
        <v>0</v>
      </c>
      <c r="BS26" s="343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76" t="s">
        <v>50</v>
      </c>
      <c r="B27" s="373"/>
      <c r="C27" s="374">
        <v>541216</v>
      </c>
      <c r="D27" s="375">
        <v>532216</v>
      </c>
      <c r="E27" s="376">
        <v>98.33707798734702</v>
      </c>
      <c r="F27" s="375">
        <v>1304485.5</v>
      </c>
      <c r="G27" s="377">
        <v>24.51045252303576</v>
      </c>
      <c r="H27" s="77">
        <v>228011</v>
      </c>
      <c r="I27" s="77">
        <v>228011</v>
      </c>
      <c r="J27" s="79">
        <v>100</v>
      </c>
      <c r="K27" s="77">
        <v>691605</v>
      </c>
      <c r="L27" s="353">
        <v>30.3</v>
      </c>
      <c r="M27" s="81">
        <v>26490</v>
      </c>
      <c r="N27" s="77">
        <v>26490</v>
      </c>
      <c r="O27" s="79">
        <v>100</v>
      </c>
      <c r="P27" s="82">
        <v>55541</v>
      </c>
      <c r="Q27" s="349">
        <v>21</v>
      </c>
      <c r="R27" s="81">
        <v>1053</v>
      </c>
      <c r="S27" s="77">
        <v>1053</v>
      </c>
      <c r="T27" s="78">
        <v>100</v>
      </c>
      <c r="U27" s="77">
        <v>1038</v>
      </c>
      <c r="V27" s="80">
        <v>9.86</v>
      </c>
      <c r="W27" s="81">
        <v>9181</v>
      </c>
      <c r="X27" s="77">
        <v>9181</v>
      </c>
      <c r="Y27" s="79">
        <v>100</v>
      </c>
      <c r="Z27" s="77">
        <v>16713</v>
      </c>
      <c r="AA27" s="80">
        <v>18.2</v>
      </c>
      <c r="AB27" s="81">
        <v>129340</v>
      </c>
      <c r="AC27" s="81">
        <v>129340</v>
      </c>
      <c r="AD27" s="78">
        <v>100</v>
      </c>
      <c r="AE27" s="77">
        <v>226513</v>
      </c>
      <c r="AF27" s="353">
        <v>17.5</v>
      </c>
      <c r="AG27" s="81">
        <v>95290</v>
      </c>
      <c r="AH27" s="77">
        <v>95290</v>
      </c>
      <c r="AI27" s="78">
        <v>100</v>
      </c>
      <c r="AJ27" s="77">
        <v>227868.5</v>
      </c>
      <c r="AK27" s="353">
        <v>23.9</v>
      </c>
      <c r="AL27" s="81">
        <v>31788</v>
      </c>
      <c r="AM27" s="77">
        <v>31788</v>
      </c>
      <c r="AN27" s="78">
        <v>100</v>
      </c>
      <c r="AO27" s="77">
        <v>64896</v>
      </c>
      <c r="AP27" s="80">
        <v>20.4</v>
      </c>
      <c r="AQ27" s="83">
        <v>10538</v>
      </c>
      <c r="AR27" s="84">
        <v>2124</v>
      </c>
      <c r="AS27" s="84">
        <v>20.15562725374834</v>
      </c>
      <c r="AT27" s="84">
        <v>7503</v>
      </c>
      <c r="AU27" s="358">
        <v>35.324858757062145</v>
      </c>
      <c r="AV27" s="83">
        <v>1264</v>
      </c>
      <c r="AW27" s="84">
        <v>1264</v>
      </c>
      <c r="AX27" s="84">
        <v>100</v>
      </c>
      <c r="AY27" s="84">
        <v>1695</v>
      </c>
      <c r="AZ27" s="358">
        <v>13.4</v>
      </c>
      <c r="BA27" s="81">
        <v>5258</v>
      </c>
      <c r="BB27" s="77">
        <v>5008</v>
      </c>
      <c r="BC27" s="78">
        <v>95.24534043362495</v>
      </c>
      <c r="BD27" s="77">
        <v>5651</v>
      </c>
      <c r="BE27" s="80">
        <v>11.283945686900958</v>
      </c>
      <c r="BF27" s="118">
        <v>1133</v>
      </c>
      <c r="BG27" s="52">
        <v>1133</v>
      </c>
      <c r="BH27" s="52">
        <v>100</v>
      </c>
      <c r="BI27" s="52">
        <v>3046</v>
      </c>
      <c r="BJ27" s="362">
        <v>26.9</v>
      </c>
      <c r="BK27" s="118">
        <v>1870</v>
      </c>
      <c r="BL27" s="53">
        <v>1534</v>
      </c>
      <c r="BM27" s="53">
        <v>82.03208556149733</v>
      </c>
      <c r="BN27" s="53">
        <v>2416</v>
      </c>
      <c r="BO27" s="401">
        <v>15.749674054758799</v>
      </c>
      <c r="BP27" s="114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Y27" sqref="AY27"/>
    </sheetView>
  </sheetViews>
  <sheetFormatPr defaultColWidth="8.875" defaultRowHeight="12.75"/>
  <cols>
    <col min="1" max="1" width="21.125" style="410" customWidth="1"/>
    <col min="2" max="2" width="16.75390625" style="410" hidden="1" customWidth="1"/>
    <col min="3" max="3" width="9.125" style="410" hidden="1" customWidth="1"/>
    <col min="4" max="4" width="9.375" style="410" hidden="1" customWidth="1"/>
    <col min="5" max="5" width="7.25390625" style="410" hidden="1" customWidth="1"/>
    <col min="6" max="6" width="6.75390625" style="410" hidden="1" customWidth="1"/>
    <col min="7" max="7" width="8.375" style="410" customWidth="1"/>
    <col min="8" max="8" width="7.00390625" style="410" customWidth="1"/>
    <col min="9" max="9" width="6.125" style="410" customWidth="1"/>
    <col min="10" max="10" width="7.625" style="410" customWidth="1"/>
    <col min="11" max="11" width="6.25390625" style="410" customWidth="1"/>
    <col min="12" max="12" width="7.125" style="410" customWidth="1"/>
    <col min="13" max="13" width="6.75390625" style="410" customWidth="1"/>
    <col min="14" max="14" width="4.875" style="410" customWidth="1"/>
    <col min="15" max="15" width="8.00390625" style="410" customWidth="1"/>
    <col min="16" max="16" width="8.25390625" style="410" customWidth="1"/>
    <col min="17" max="17" width="5.875" style="410" customWidth="1"/>
    <col min="18" max="18" width="6.375" style="410" customWidth="1"/>
    <col min="19" max="19" width="5.125" style="410" customWidth="1"/>
    <col min="20" max="20" width="6.625" style="410" customWidth="1"/>
    <col min="21" max="21" width="6.00390625" style="410" customWidth="1"/>
    <col min="22" max="22" width="7.00390625" style="410" customWidth="1"/>
    <col min="23" max="24" width="5.875" style="410" customWidth="1"/>
    <col min="25" max="25" width="6.75390625" style="410" customWidth="1"/>
    <col min="26" max="26" width="6.00390625" style="410" customWidth="1"/>
    <col min="27" max="27" width="0.12890625" style="410" hidden="1" customWidth="1"/>
    <col min="28" max="28" width="1.25" style="410" hidden="1" customWidth="1"/>
    <col min="29" max="29" width="11.875" style="410" hidden="1" customWidth="1"/>
    <col min="30" max="30" width="15.75390625" style="410" hidden="1" customWidth="1"/>
    <col min="31" max="31" width="7.00390625" style="410" customWidth="1"/>
    <col min="32" max="32" width="6.125" style="410" customWidth="1"/>
    <col min="33" max="33" width="5.25390625" style="410" customWidth="1"/>
    <col min="34" max="34" width="6.25390625" style="410" customWidth="1"/>
    <col min="35" max="36" width="7.00390625" style="410" customWidth="1"/>
    <col min="37" max="37" width="6.875" style="410" customWidth="1"/>
    <col min="38" max="38" width="6.25390625" style="410" customWidth="1"/>
    <col min="39" max="39" width="7.625" style="410" customWidth="1"/>
    <col min="40" max="40" width="7.75390625" style="410" customWidth="1"/>
    <col min="41" max="41" width="0.12890625" style="410" hidden="1" customWidth="1"/>
    <col min="42" max="42" width="13.00390625" style="410" hidden="1" customWidth="1"/>
    <col min="43" max="43" width="4.875" style="410" hidden="1" customWidth="1"/>
    <col min="44" max="44" width="7.375" style="410" hidden="1" customWidth="1"/>
    <col min="45" max="45" width="6.875" style="410" bestFit="1" customWidth="1"/>
    <col min="46" max="46" width="6.625" style="410" customWidth="1"/>
    <col min="47" max="47" width="6.00390625" style="410" customWidth="1"/>
    <col min="48" max="48" width="8.125" style="410" customWidth="1"/>
    <col min="49" max="49" width="6.375" style="410" customWidth="1"/>
    <col min="50" max="50" width="7.25390625" style="410" bestFit="1" customWidth="1"/>
    <col min="51" max="51" width="7.25390625" style="410" customWidth="1"/>
    <col min="52" max="52" width="7.375" style="410" customWidth="1"/>
    <col min="53" max="53" width="7.625" style="410" bestFit="1" customWidth="1"/>
    <col min="54" max="54" width="9.125" style="410" customWidth="1"/>
    <col min="55" max="57" width="6.625" style="410" customWidth="1"/>
    <col min="58" max="58" width="7.125" style="410" customWidth="1"/>
    <col min="59" max="59" width="7.00390625" style="410" bestFit="1" customWidth="1"/>
    <col min="60" max="16384" width="8.875" style="410" customWidth="1"/>
  </cols>
  <sheetData>
    <row r="1" spans="1:59" s="402" customFormat="1" ht="18" customHeight="1">
      <c r="A1" s="261"/>
      <c r="B1" s="261"/>
      <c r="C1" s="261"/>
      <c r="D1" s="261"/>
      <c r="E1" s="261"/>
      <c r="F1" s="261"/>
      <c r="G1" s="261"/>
      <c r="H1" s="261"/>
      <c r="I1" s="533" t="s">
        <v>51</v>
      </c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</row>
    <row r="2" spans="1:59" s="402" customFormat="1" ht="18.75" customHeight="1" thickBot="1">
      <c r="A2" s="4"/>
      <c r="B2" s="4"/>
      <c r="C2" s="4"/>
      <c r="D2" s="4"/>
      <c r="E2" s="4"/>
      <c r="F2" s="4"/>
      <c r="G2" s="4"/>
      <c r="H2" s="4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3"/>
      <c r="BD2" s="264"/>
      <c r="BE2" s="536">
        <v>43012</v>
      </c>
      <c r="BF2" s="536"/>
      <c r="BG2" s="536"/>
    </row>
    <row r="3" spans="1:59" s="402" customFormat="1" ht="15.75" customHeight="1" thickBot="1">
      <c r="A3" s="542" t="s">
        <v>0</v>
      </c>
      <c r="B3" s="544" t="s">
        <v>52</v>
      </c>
      <c r="C3" s="545"/>
      <c r="D3" s="545"/>
      <c r="E3" s="545"/>
      <c r="F3" s="515"/>
      <c r="G3" s="516" t="s">
        <v>53</v>
      </c>
      <c r="H3" s="516"/>
      <c r="I3" s="516"/>
      <c r="J3" s="516"/>
      <c r="K3" s="516"/>
      <c r="L3" s="513" t="s">
        <v>54</v>
      </c>
      <c r="M3" s="514"/>
      <c r="N3" s="514"/>
      <c r="O3" s="514"/>
      <c r="P3" s="546"/>
      <c r="Q3" s="540" t="s">
        <v>55</v>
      </c>
      <c r="R3" s="538"/>
      <c r="S3" s="538"/>
      <c r="T3" s="538"/>
      <c r="U3" s="538"/>
      <c r="V3" s="540" t="s">
        <v>56</v>
      </c>
      <c r="W3" s="538"/>
      <c r="X3" s="538"/>
      <c r="Y3" s="538"/>
      <c r="Z3" s="541"/>
      <c r="AA3" s="537" t="s">
        <v>57</v>
      </c>
      <c r="AB3" s="538"/>
      <c r="AC3" s="538"/>
      <c r="AD3" s="539"/>
      <c r="AE3" s="540" t="s">
        <v>58</v>
      </c>
      <c r="AF3" s="538"/>
      <c r="AG3" s="538"/>
      <c r="AH3" s="538"/>
      <c r="AI3" s="541"/>
      <c r="AJ3" s="540" t="s">
        <v>59</v>
      </c>
      <c r="AK3" s="538"/>
      <c r="AL3" s="538"/>
      <c r="AM3" s="538"/>
      <c r="AN3" s="541"/>
      <c r="AO3" s="537" t="s">
        <v>60</v>
      </c>
      <c r="AP3" s="538"/>
      <c r="AQ3" s="538"/>
      <c r="AR3" s="538"/>
      <c r="AS3" s="538" t="s">
        <v>61</v>
      </c>
      <c r="AT3" s="538"/>
      <c r="AU3" s="538"/>
      <c r="AV3" s="538"/>
      <c r="AW3" s="541"/>
      <c r="AX3" s="537" t="s">
        <v>62</v>
      </c>
      <c r="AY3" s="538"/>
      <c r="AZ3" s="538"/>
      <c r="BA3" s="538"/>
      <c r="BB3" s="539"/>
      <c r="BC3" s="540" t="s">
        <v>63</v>
      </c>
      <c r="BD3" s="538"/>
      <c r="BE3" s="538"/>
      <c r="BF3" s="538"/>
      <c r="BG3" s="541"/>
    </row>
    <row r="4" spans="1:59" s="402" customFormat="1" ht="79.5" customHeight="1" thickBot="1">
      <c r="A4" s="543"/>
      <c r="B4" s="265" t="s">
        <v>64</v>
      </c>
      <c r="C4" s="266" t="s">
        <v>17</v>
      </c>
      <c r="D4" s="266" t="s">
        <v>18</v>
      </c>
      <c r="E4" s="266" t="s">
        <v>19</v>
      </c>
      <c r="F4" s="267" t="s">
        <v>20</v>
      </c>
      <c r="G4" s="339" t="s">
        <v>64</v>
      </c>
      <c r="H4" s="339" t="s">
        <v>65</v>
      </c>
      <c r="I4" s="339" t="s">
        <v>18</v>
      </c>
      <c r="J4" s="339" t="s">
        <v>66</v>
      </c>
      <c r="K4" s="339" t="s">
        <v>20</v>
      </c>
      <c r="L4" s="268" t="s">
        <v>64</v>
      </c>
      <c r="M4" s="269" t="s">
        <v>65</v>
      </c>
      <c r="N4" s="269" t="s">
        <v>18</v>
      </c>
      <c r="O4" s="269" t="s">
        <v>66</v>
      </c>
      <c r="P4" s="270" t="s">
        <v>20</v>
      </c>
      <c r="Q4" s="271" t="s">
        <v>64</v>
      </c>
      <c r="R4" s="272" t="s">
        <v>65</v>
      </c>
      <c r="S4" s="269" t="s">
        <v>18</v>
      </c>
      <c r="T4" s="272" t="s">
        <v>66</v>
      </c>
      <c r="U4" s="272" t="s">
        <v>67</v>
      </c>
      <c r="V4" s="271" t="s">
        <v>64</v>
      </c>
      <c r="W4" s="272" t="s">
        <v>65</v>
      </c>
      <c r="X4" s="272" t="s">
        <v>18</v>
      </c>
      <c r="Y4" s="272" t="s">
        <v>66</v>
      </c>
      <c r="Z4" s="273" t="s">
        <v>20</v>
      </c>
      <c r="AA4" s="274" t="s">
        <v>68</v>
      </c>
      <c r="AB4" s="272" t="s">
        <v>65</v>
      </c>
      <c r="AC4" s="272" t="s">
        <v>66</v>
      </c>
      <c r="AD4" s="275" t="s">
        <v>20</v>
      </c>
      <c r="AE4" s="271" t="s">
        <v>68</v>
      </c>
      <c r="AF4" s="272" t="s">
        <v>65</v>
      </c>
      <c r="AG4" s="272" t="s">
        <v>18</v>
      </c>
      <c r="AH4" s="272" t="s">
        <v>66</v>
      </c>
      <c r="AI4" s="273" t="s">
        <v>20</v>
      </c>
      <c r="AJ4" s="271" t="s">
        <v>64</v>
      </c>
      <c r="AK4" s="272" t="s">
        <v>65</v>
      </c>
      <c r="AL4" s="272" t="s">
        <v>18</v>
      </c>
      <c r="AM4" s="272" t="s">
        <v>66</v>
      </c>
      <c r="AN4" s="273" t="s">
        <v>20</v>
      </c>
      <c r="AO4" s="274" t="s">
        <v>64</v>
      </c>
      <c r="AP4" s="272" t="s">
        <v>65</v>
      </c>
      <c r="AQ4" s="272" t="s">
        <v>66</v>
      </c>
      <c r="AR4" s="272" t="s">
        <v>20</v>
      </c>
      <c r="AS4" s="272" t="s">
        <v>68</v>
      </c>
      <c r="AT4" s="272" t="s">
        <v>65</v>
      </c>
      <c r="AU4" s="272" t="s">
        <v>18</v>
      </c>
      <c r="AV4" s="272" t="s">
        <v>66</v>
      </c>
      <c r="AW4" s="273" t="s">
        <v>20</v>
      </c>
      <c r="AX4" s="274" t="s">
        <v>68</v>
      </c>
      <c r="AY4" s="272" t="s">
        <v>65</v>
      </c>
      <c r="AZ4" s="272" t="s">
        <v>18</v>
      </c>
      <c r="BA4" s="272" t="s">
        <v>66</v>
      </c>
      <c r="BB4" s="275" t="s">
        <v>20</v>
      </c>
      <c r="BC4" s="271" t="s">
        <v>68</v>
      </c>
      <c r="BD4" s="272" t="s">
        <v>65</v>
      </c>
      <c r="BE4" s="272" t="s">
        <v>18</v>
      </c>
      <c r="BF4" s="272" t="s">
        <v>66</v>
      </c>
      <c r="BG4" s="273" t="s">
        <v>20</v>
      </c>
    </row>
    <row r="5" spans="1:59" s="402" customFormat="1" ht="15.75">
      <c r="A5" s="95" t="s">
        <v>28</v>
      </c>
      <c r="B5" s="276"/>
      <c r="C5" s="276"/>
      <c r="D5" s="276"/>
      <c r="E5" s="277"/>
      <c r="F5" s="278"/>
      <c r="G5" s="279"/>
      <c r="H5" s="280"/>
      <c r="I5" s="281"/>
      <c r="J5" s="280"/>
      <c r="K5" s="282"/>
      <c r="L5" s="283"/>
      <c r="M5" s="280"/>
      <c r="N5" s="280"/>
      <c r="O5" s="280"/>
      <c r="P5" s="284"/>
      <c r="Q5" s="285"/>
      <c r="R5" s="280"/>
      <c r="S5" s="280"/>
      <c r="T5" s="280"/>
      <c r="U5" s="282"/>
      <c r="V5" s="286"/>
      <c r="W5" s="280"/>
      <c r="X5" s="287"/>
      <c r="Y5" s="280"/>
      <c r="Z5" s="284"/>
      <c r="AA5" s="285"/>
      <c r="AB5" s="280"/>
      <c r="AC5" s="280"/>
      <c r="AD5" s="282"/>
      <c r="AE5" s="286"/>
      <c r="AF5" s="280"/>
      <c r="AG5" s="280"/>
      <c r="AH5" s="280"/>
      <c r="AI5" s="282"/>
      <c r="AJ5" s="286"/>
      <c r="AK5" s="280"/>
      <c r="AL5" s="287"/>
      <c r="AM5" s="280"/>
      <c r="AN5" s="288"/>
      <c r="AO5" s="286"/>
      <c r="AP5" s="280"/>
      <c r="AQ5" s="280"/>
      <c r="AR5" s="282"/>
      <c r="AS5" s="286"/>
      <c r="AT5" s="280"/>
      <c r="AU5" s="280"/>
      <c r="AV5" s="280"/>
      <c r="AW5" s="284"/>
      <c r="AX5" s="285"/>
      <c r="AY5" s="280"/>
      <c r="AZ5" s="287"/>
      <c r="BA5" s="280"/>
      <c r="BB5" s="282"/>
      <c r="BC5" s="286"/>
      <c r="BD5" s="280"/>
      <c r="BE5" s="287"/>
      <c r="BF5" s="280"/>
      <c r="BG5" s="284"/>
    </row>
    <row r="6" spans="1:59" s="402" customFormat="1" ht="15.75">
      <c r="A6" s="1" t="s">
        <v>29</v>
      </c>
      <c r="B6" s="289"/>
      <c r="C6" s="290"/>
      <c r="D6" s="290"/>
      <c r="E6" s="291"/>
      <c r="F6" s="292"/>
      <c r="G6" s="293">
        <v>5674</v>
      </c>
      <c r="H6" s="237"/>
      <c r="I6" s="294"/>
      <c r="J6" s="237"/>
      <c r="K6" s="238">
        <f aca="true" t="shared" si="0" ref="K6:K27">IF(J6&gt;0,J6/H6*10,"")</f>
      </c>
      <c r="L6" s="295"/>
      <c r="M6" s="296"/>
      <c r="N6" s="296"/>
      <c r="O6" s="296"/>
      <c r="P6" s="297"/>
      <c r="Q6" s="298"/>
      <c r="R6" s="296"/>
      <c r="S6" s="296"/>
      <c r="T6" s="296"/>
      <c r="U6" s="235"/>
      <c r="V6" s="299"/>
      <c r="W6" s="296"/>
      <c r="X6" s="300"/>
      <c r="Y6" s="296"/>
      <c r="Z6" s="311"/>
      <c r="AA6" s="298"/>
      <c r="AB6" s="296"/>
      <c r="AC6" s="296"/>
      <c r="AD6" s="235"/>
      <c r="AE6" s="301"/>
      <c r="AF6" s="302"/>
      <c r="AG6" s="302"/>
      <c r="AH6" s="302"/>
      <c r="AI6" s="303"/>
      <c r="AJ6" s="236">
        <v>2223</v>
      </c>
      <c r="AK6" s="237">
        <v>2223</v>
      </c>
      <c r="AL6" s="239">
        <f>AK6/AJ6*100</f>
        <v>100</v>
      </c>
      <c r="AM6" s="237">
        <v>2395</v>
      </c>
      <c r="AN6" s="238">
        <f>AM6/AK6*10</f>
        <v>10.773729194781827</v>
      </c>
      <c r="AO6" s="236"/>
      <c r="AP6" s="237"/>
      <c r="AQ6" s="237"/>
      <c r="AR6" s="235"/>
      <c r="AS6" s="236">
        <v>150</v>
      </c>
      <c r="AT6" s="237">
        <v>130</v>
      </c>
      <c r="AU6" s="237">
        <f>AT6/AS6*100</f>
        <v>86.66666666666667</v>
      </c>
      <c r="AV6" s="237">
        <v>245</v>
      </c>
      <c r="AW6" s="311">
        <f aca="true" t="shared" si="1" ref="AW6:AW21">IF(AV6&gt;0,AV6/AT6*10,"")</f>
        <v>18.846153846153847</v>
      </c>
      <c r="AX6" s="307">
        <v>12</v>
      </c>
      <c r="AY6" s="237">
        <v>12</v>
      </c>
      <c r="AZ6" s="239">
        <f>AY6/AX6*100</f>
        <v>100</v>
      </c>
      <c r="BA6" s="237">
        <v>120</v>
      </c>
      <c r="BB6" s="240">
        <f aca="true" t="shared" si="2" ref="BB6:BB25">IF(BA6&gt;0,BA6/AY6*10,"")</f>
        <v>100</v>
      </c>
      <c r="BC6" s="236"/>
      <c r="BD6" s="237"/>
      <c r="BE6" s="239"/>
      <c r="BF6" s="237"/>
      <c r="BG6" s="297"/>
    </row>
    <row r="7" spans="1:59" s="402" customFormat="1" ht="15.75">
      <c r="A7" s="1" t="s">
        <v>30</v>
      </c>
      <c r="B7" s="304">
        <v>230</v>
      </c>
      <c r="C7" s="241">
        <v>230</v>
      </c>
      <c r="D7" s="294">
        <f>C7/B7*100</f>
        <v>100</v>
      </c>
      <c r="E7" s="241">
        <v>140</v>
      </c>
      <c r="F7" s="305">
        <f>E7/C7*10</f>
        <v>6.086956521739131</v>
      </c>
      <c r="G7" s="293">
        <v>6508</v>
      </c>
      <c r="H7" s="237"/>
      <c r="I7" s="294"/>
      <c r="J7" s="237"/>
      <c r="K7" s="238">
        <f t="shared" si="0"/>
      </c>
      <c r="L7" s="295"/>
      <c r="M7" s="296"/>
      <c r="N7" s="296"/>
      <c r="O7" s="296"/>
      <c r="P7" s="297"/>
      <c r="Q7" s="298"/>
      <c r="R7" s="296"/>
      <c r="S7" s="296"/>
      <c r="T7" s="296"/>
      <c r="U7" s="235"/>
      <c r="V7" s="299"/>
      <c r="W7" s="296"/>
      <c r="X7" s="300"/>
      <c r="Y7" s="296"/>
      <c r="Z7" s="311"/>
      <c r="AA7" s="307">
        <v>652</v>
      </c>
      <c r="AB7" s="237"/>
      <c r="AC7" s="237"/>
      <c r="AD7" s="235"/>
      <c r="AE7" s="306">
        <v>625</v>
      </c>
      <c r="AF7" s="290">
        <v>625</v>
      </c>
      <c r="AG7" s="290">
        <f>AF7/AE7*100</f>
        <v>100</v>
      </c>
      <c r="AH7" s="290">
        <v>124</v>
      </c>
      <c r="AI7" s="292">
        <f>AH7/AF7*10</f>
        <v>1.984</v>
      </c>
      <c r="AJ7" s="236"/>
      <c r="AK7" s="237"/>
      <c r="AL7" s="239"/>
      <c r="AM7" s="237"/>
      <c r="AN7" s="238"/>
      <c r="AO7" s="236"/>
      <c r="AP7" s="237"/>
      <c r="AQ7" s="237"/>
      <c r="AR7" s="235"/>
      <c r="AS7" s="236">
        <v>718</v>
      </c>
      <c r="AT7" s="237">
        <v>540</v>
      </c>
      <c r="AU7" s="237">
        <f>AT7/AS7*100</f>
        <v>75.20891364902506</v>
      </c>
      <c r="AV7" s="237">
        <v>8381</v>
      </c>
      <c r="AW7" s="311">
        <f t="shared" si="1"/>
        <v>155.2037037037037</v>
      </c>
      <c r="AX7" s="307">
        <v>65</v>
      </c>
      <c r="AY7" s="237">
        <v>65</v>
      </c>
      <c r="AZ7" s="239">
        <f>AY7/AX7*100</f>
        <v>100</v>
      </c>
      <c r="BA7" s="237">
        <v>552</v>
      </c>
      <c r="BB7" s="240">
        <f t="shared" si="2"/>
        <v>84.92307692307692</v>
      </c>
      <c r="BC7" s="236">
        <v>595</v>
      </c>
      <c r="BD7" s="237">
        <v>500</v>
      </c>
      <c r="BE7" s="239">
        <f>BD7/BC7*100</f>
        <v>84.03361344537815</v>
      </c>
      <c r="BF7" s="237">
        <v>12500</v>
      </c>
      <c r="BG7" s="369">
        <f>IF(BF7&gt;0,BF7/BD7*10,"")</f>
        <v>250</v>
      </c>
    </row>
    <row r="8" spans="1:59" s="402" customFormat="1" ht="15.75">
      <c r="A8" s="1" t="s">
        <v>31</v>
      </c>
      <c r="B8" s="304">
        <v>210</v>
      </c>
      <c r="C8" s="241">
        <v>210</v>
      </c>
      <c r="D8" s="294">
        <f>C8/B8*100</f>
        <v>100</v>
      </c>
      <c r="E8" s="241">
        <v>197</v>
      </c>
      <c r="F8" s="305">
        <f>E8/C8*10</f>
        <v>9.380952380952381</v>
      </c>
      <c r="G8" s="293">
        <v>1295</v>
      </c>
      <c r="H8" s="237"/>
      <c r="I8" s="294"/>
      <c r="J8" s="237"/>
      <c r="K8" s="238">
        <f t="shared" si="0"/>
      </c>
      <c r="L8" s="295"/>
      <c r="M8" s="296"/>
      <c r="N8" s="296"/>
      <c r="O8" s="296"/>
      <c r="P8" s="297"/>
      <c r="Q8" s="298"/>
      <c r="R8" s="296"/>
      <c r="S8" s="296"/>
      <c r="T8" s="296"/>
      <c r="U8" s="235"/>
      <c r="V8" s="299"/>
      <c r="W8" s="296"/>
      <c r="X8" s="300"/>
      <c r="Y8" s="296"/>
      <c r="Z8" s="311"/>
      <c r="AA8" s="307"/>
      <c r="AB8" s="237"/>
      <c r="AC8" s="237"/>
      <c r="AD8" s="235"/>
      <c r="AE8" s="306">
        <v>114</v>
      </c>
      <c r="AF8" s="290">
        <v>114</v>
      </c>
      <c r="AG8" s="290">
        <f>AF8/AE8*100</f>
        <v>100</v>
      </c>
      <c r="AH8" s="290">
        <v>51</v>
      </c>
      <c r="AI8" s="292">
        <f>AH8/AF8*10</f>
        <v>4.473684210526316</v>
      </c>
      <c r="AJ8" s="236"/>
      <c r="AK8" s="237"/>
      <c r="AL8" s="239"/>
      <c r="AM8" s="237"/>
      <c r="AN8" s="238"/>
      <c r="AO8" s="236"/>
      <c r="AP8" s="237"/>
      <c r="AQ8" s="237"/>
      <c r="AR8" s="235"/>
      <c r="AS8" s="236">
        <v>100</v>
      </c>
      <c r="AT8" s="237"/>
      <c r="AU8" s="237"/>
      <c r="AV8" s="237"/>
      <c r="AW8" s="311">
        <f t="shared" si="1"/>
      </c>
      <c r="AX8" s="307"/>
      <c r="AY8" s="237"/>
      <c r="AZ8" s="239"/>
      <c r="BA8" s="237"/>
      <c r="BB8" s="240">
        <f t="shared" si="2"/>
      </c>
      <c r="BC8" s="236"/>
      <c r="BD8" s="237"/>
      <c r="BE8" s="239"/>
      <c r="BF8" s="237"/>
      <c r="BG8" s="369">
        <f aca="true" t="shared" si="3" ref="BG8:BG27">IF(BF8&gt;0,BF8/BD8*10,"")</f>
      </c>
    </row>
    <row r="9" spans="1:59" s="402" customFormat="1" ht="15.75">
      <c r="A9" s="1" t="s">
        <v>32</v>
      </c>
      <c r="B9" s="304">
        <v>941</v>
      </c>
      <c r="C9" s="241">
        <v>941</v>
      </c>
      <c r="D9" s="294">
        <f>C9/B9*100</f>
        <v>100</v>
      </c>
      <c r="E9" s="241">
        <v>443</v>
      </c>
      <c r="F9" s="305">
        <f>E9/C9*10</f>
        <v>4.707757704569607</v>
      </c>
      <c r="G9" s="293">
        <v>7656</v>
      </c>
      <c r="H9" s="237"/>
      <c r="I9" s="294"/>
      <c r="J9" s="237"/>
      <c r="K9" s="238">
        <f t="shared" si="0"/>
      </c>
      <c r="L9" s="295"/>
      <c r="M9" s="296"/>
      <c r="N9" s="296"/>
      <c r="O9" s="296"/>
      <c r="P9" s="297"/>
      <c r="Q9" s="298"/>
      <c r="R9" s="296"/>
      <c r="S9" s="296"/>
      <c r="T9" s="296"/>
      <c r="U9" s="235"/>
      <c r="V9" s="299"/>
      <c r="W9" s="296"/>
      <c r="X9" s="300"/>
      <c r="Y9" s="296"/>
      <c r="Z9" s="311"/>
      <c r="AA9" s="307"/>
      <c r="AB9" s="237"/>
      <c r="AC9" s="237"/>
      <c r="AD9" s="235"/>
      <c r="AE9" s="306">
        <v>910</v>
      </c>
      <c r="AF9" s="290">
        <v>890</v>
      </c>
      <c r="AG9" s="290">
        <f>AF9/AE9*100</f>
        <v>97.8021978021978</v>
      </c>
      <c r="AH9" s="290">
        <v>436</v>
      </c>
      <c r="AI9" s="292">
        <f>AH9/AF9*10</f>
        <v>4.898876404494382</v>
      </c>
      <c r="AJ9" s="236">
        <v>1197</v>
      </c>
      <c r="AK9" s="237">
        <v>1172</v>
      </c>
      <c r="AL9" s="239">
        <f>AK9/AJ9*100</f>
        <v>97.91144527986633</v>
      </c>
      <c r="AM9" s="237">
        <v>927</v>
      </c>
      <c r="AN9" s="238">
        <f>AM9/AK9*10</f>
        <v>7.909556313993175</v>
      </c>
      <c r="AO9" s="236"/>
      <c r="AP9" s="237"/>
      <c r="AQ9" s="237"/>
      <c r="AR9" s="235"/>
      <c r="AS9" s="236">
        <v>12</v>
      </c>
      <c r="AT9" s="237">
        <v>12</v>
      </c>
      <c r="AU9" s="237">
        <f>AT9/AS9*100</f>
        <v>100</v>
      </c>
      <c r="AV9" s="237">
        <v>96</v>
      </c>
      <c r="AW9" s="311">
        <f t="shared" si="1"/>
        <v>80</v>
      </c>
      <c r="AX9" s="307">
        <v>86</v>
      </c>
      <c r="AY9" s="237">
        <v>86</v>
      </c>
      <c r="AZ9" s="239">
        <f>AY9/AX9*100</f>
        <v>100</v>
      </c>
      <c r="BA9" s="237">
        <v>1350</v>
      </c>
      <c r="BB9" s="240">
        <f t="shared" si="2"/>
        <v>156.97674418604652</v>
      </c>
      <c r="BC9" s="236">
        <v>136</v>
      </c>
      <c r="BD9" s="237">
        <v>101</v>
      </c>
      <c r="BE9" s="239">
        <f>BD9/BC9*100</f>
        <v>74.26470588235294</v>
      </c>
      <c r="BF9" s="237">
        <v>1725</v>
      </c>
      <c r="BG9" s="369">
        <f t="shared" si="3"/>
        <v>170.79207920792078</v>
      </c>
    </row>
    <row r="10" spans="1:59" s="402" customFormat="1" ht="15.75">
      <c r="A10" s="1" t="s">
        <v>33</v>
      </c>
      <c r="B10" s="304"/>
      <c r="C10" s="241"/>
      <c r="D10" s="294"/>
      <c r="E10" s="241"/>
      <c r="F10" s="305"/>
      <c r="G10" s="293">
        <v>9953</v>
      </c>
      <c r="H10" s="237">
        <v>30</v>
      </c>
      <c r="I10" s="294">
        <f>H10/G10*100</f>
        <v>0.30141665829398173</v>
      </c>
      <c r="J10" s="237">
        <v>20</v>
      </c>
      <c r="K10" s="238">
        <f t="shared" si="0"/>
        <v>6.666666666666666</v>
      </c>
      <c r="L10" s="295"/>
      <c r="M10" s="296"/>
      <c r="N10" s="296"/>
      <c r="O10" s="296"/>
      <c r="P10" s="297"/>
      <c r="Q10" s="298"/>
      <c r="R10" s="296"/>
      <c r="S10" s="296"/>
      <c r="T10" s="296"/>
      <c r="U10" s="235"/>
      <c r="V10" s="299"/>
      <c r="W10" s="296"/>
      <c r="X10" s="300"/>
      <c r="Y10" s="296"/>
      <c r="Z10" s="311"/>
      <c r="AA10" s="307"/>
      <c r="AB10" s="237"/>
      <c r="AC10" s="237"/>
      <c r="AD10" s="235"/>
      <c r="AE10" s="306"/>
      <c r="AF10" s="290"/>
      <c r="AG10" s="290"/>
      <c r="AH10" s="290"/>
      <c r="AI10" s="292"/>
      <c r="AJ10" s="236"/>
      <c r="AK10" s="237"/>
      <c r="AL10" s="239"/>
      <c r="AM10" s="237"/>
      <c r="AN10" s="238"/>
      <c r="AO10" s="236"/>
      <c r="AP10" s="237"/>
      <c r="AQ10" s="237"/>
      <c r="AR10" s="235"/>
      <c r="AS10" s="236">
        <v>600</v>
      </c>
      <c r="AT10" s="237">
        <v>500</v>
      </c>
      <c r="AU10" s="237">
        <f>AT10/AS10*100</f>
        <v>83.33333333333334</v>
      </c>
      <c r="AV10" s="237">
        <v>5000</v>
      </c>
      <c r="AW10" s="311">
        <f t="shared" si="1"/>
        <v>100</v>
      </c>
      <c r="AX10" s="307">
        <v>3</v>
      </c>
      <c r="AY10" s="237">
        <v>3</v>
      </c>
      <c r="AZ10" s="239">
        <f>AY10/AX10*100</f>
        <v>100</v>
      </c>
      <c r="BA10" s="237">
        <v>5</v>
      </c>
      <c r="BB10" s="240">
        <f t="shared" si="2"/>
        <v>16.666666666666668</v>
      </c>
      <c r="BC10" s="236"/>
      <c r="BD10" s="237"/>
      <c r="BE10" s="239"/>
      <c r="BF10" s="237"/>
      <c r="BG10" s="369">
        <f t="shared" si="3"/>
      </c>
    </row>
    <row r="11" spans="1:59" s="402" customFormat="1" ht="15.75">
      <c r="A11" s="1" t="s">
        <v>34</v>
      </c>
      <c r="B11" s="304"/>
      <c r="C11" s="241"/>
      <c r="D11" s="294"/>
      <c r="E11" s="241"/>
      <c r="F11" s="305"/>
      <c r="G11" s="293">
        <v>15916</v>
      </c>
      <c r="H11" s="237"/>
      <c r="I11" s="294"/>
      <c r="J11" s="237"/>
      <c r="K11" s="238">
        <f t="shared" si="0"/>
      </c>
      <c r="L11" s="295"/>
      <c r="M11" s="296"/>
      <c r="N11" s="296"/>
      <c r="O11" s="296"/>
      <c r="P11" s="297"/>
      <c r="Q11" s="298"/>
      <c r="R11" s="296"/>
      <c r="S11" s="296"/>
      <c r="T11" s="296"/>
      <c r="U11" s="235"/>
      <c r="V11" s="236"/>
      <c r="W11" s="237"/>
      <c r="X11" s="239"/>
      <c r="Y11" s="237"/>
      <c r="Z11" s="311"/>
      <c r="AA11" s="307"/>
      <c r="AB11" s="237"/>
      <c r="AC11" s="237"/>
      <c r="AD11" s="235"/>
      <c r="AE11" s="306"/>
      <c r="AF11" s="290"/>
      <c r="AG11" s="290"/>
      <c r="AH11" s="290"/>
      <c r="AI11" s="292"/>
      <c r="AJ11" s="236"/>
      <c r="AK11" s="237"/>
      <c r="AL11" s="239"/>
      <c r="AM11" s="237"/>
      <c r="AN11" s="238"/>
      <c r="AO11" s="236"/>
      <c r="AP11" s="237"/>
      <c r="AQ11" s="237"/>
      <c r="AR11" s="235"/>
      <c r="AS11" s="236">
        <v>119</v>
      </c>
      <c r="AT11" s="237">
        <v>119</v>
      </c>
      <c r="AU11" s="237">
        <f>AT11/AS11*100</f>
        <v>100</v>
      </c>
      <c r="AV11" s="237">
        <v>802</v>
      </c>
      <c r="AW11" s="311">
        <f t="shared" si="1"/>
        <v>67.39495798319328</v>
      </c>
      <c r="AX11" s="307">
        <v>34.4</v>
      </c>
      <c r="AY11" s="237"/>
      <c r="AZ11" s="239"/>
      <c r="BA11" s="237"/>
      <c r="BB11" s="240">
        <f t="shared" si="2"/>
      </c>
      <c r="BC11" s="236">
        <v>23.6</v>
      </c>
      <c r="BD11" s="237"/>
      <c r="BE11" s="239"/>
      <c r="BF11" s="237"/>
      <c r="BG11" s="369">
        <f t="shared" si="3"/>
      </c>
    </row>
    <row r="12" spans="1:59" s="402" customFormat="1" ht="15.75">
      <c r="A12" s="1" t="s">
        <v>35</v>
      </c>
      <c r="B12" s="304">
        <v>329</v>
      </c>
      <c r="C12" s="241">
        <v>329</v>
      </c>
      <c r="D12" s="294">
        <f>C12/B12*100</f>
        <v>100</v>
      </c>
      <c r="E12" s="241">
        <v>130</v>
      </c>
      <c r="F12" s="305">
        <f>E12/C12*10</f>
        <v>3.951367781155015</v>
      </c>
      <c r="G12" s="293">
        <v>25634</v>
      </c>
      <c r="H12" s="237">
        <v>346</v>
      </c>
      <c r="I12" s="294">
        <f aca="true" t="shared" si="4" ref="I12:I17">H12/G12*100</f>
        <v>1.3497698369353204</v>
      </c>
      <c r="J12" s="237">
        <v>649</v>
      </c>
      <c r="K12" s="238">
        <f t="shared" si="0"/>
        <v>18.757225433526013</v>
      </c>
      <c r="L12" s="295"/>
      <c r="M12" s="296"/>
      <c r="N12" s="296"/>
      <c r="O12" s="296"/>
      <c r="P12" s="297"/>
      <c r="Q12" s="307"/>
      <c r="R12" s="237"/>
      <c r="S12" s="237"/>
      <c r="T12" s="237"/>
      <c r="U12" s="235"/>
      <c r="V12" s="236"/>
      <c r="W12" s="237"/>
      <c r="X12" s="239"/>
      <c r="Y12" s="237"/>
      <c r="Z12" s="311">
        <f>IF(Y12&gt;0,Y12/W12*10,"")</f>
      </c>
      <c r="AA12" s="307"/>
      <c r="AB12" s="237"/>
      <c r="AC12" s="237"/>
      <c r="AD12" s="235"/>
      <c r="AE12" s="306"/>
      <c r="AF12" s="290"/>
      <c r="AG12" s="290"/>
      <c r="AH12" s="290"/>
      <c r="AI12" s="292"/>
      <c r="AJ12" s="236"/>
      <c r="AK12" s="237"/>
      <c r="AL12" s="239"/>
      <c r="AM12" s="237"/>
      <c r="AN12" s="238"/>
      <c r="AO12" s="236"/>
      <c r="AP12" s="237"/>
      <c r="AQ12" s="237"/>
      <c r="AR12" s="235"/>
      <c r="AS12" s="236">
        <v>2852</v>
      </c>
      <c r="AT12" s="237">
        <v>2180</v>
      </c>
      <c r="AU12" s="237">
        <f>AT12/AS12*100</f>
        <v>76.43758765778401</v>
      </c>
      <c r="AV12" s="237">
        <v>28934</v>
      </c>
      <c r="AW12" s="311">
        <f t="shared" si="1"/>
        <v>132.72477064220183</v>
      </c>
      <c r="AX12" s="307">
        <v>122</v>
      </c>
      <c r="AY12" s="237">
        <v>122</v>
      </c>
      <c r="AZ12" s="239">
        <f>AY12/AX12*100</f>
        <v>100</v>
      </c>
      <c r="BA12" s="237">
        <v>1424</v>
      </c>
      <c r="BB12" s="240">
        <f t="shared" si="2"/>
        <v>116.72131147540983</v>
      </c>
      <c r="BC12" s="236">
        <v>177</v>
      </c>
      <c r="BD12" s="237">
        <v>157</v>
      </c>
      <c r="BE12" s="239">
        <f>BD12/BC12*100</f>
        <v>88.70056497175142</v>
      </c>
      <c r="BF12" s="237">
        <v>3098</v>
      </c>
      <c r="BG12" s="369">
        <f t="shared" si="3"/>
        <v>197.3248407643312</v>
      </c>
    </row>
    <row r="13" spans="1:59" s="402" customFormat="1" ht="15.75">
      <c r="A13" s="1" t="s">
        <v>36</v>
      </c>
      <c r="B13" s="304">
        <v>623</v>
      </c>
      <c r="C13" s="241">
        <v>623</v>
      </c>
      <c r="D13" s="294">
        <f>C13/B13*100</f>
        <v>100</v>
      </c>
      <c r="E13" s="241">
        <v>504</v>
      </c>
      <c r="F13" s="305">
        <f>E13/C13*10</f>
        <v>8.089887640449438</v>
      </c>
      <c r="G13" s="293">
        <v>10918</v>
      </c>
      <c r="H13" s="237">
        <v>469</v>
      </c>
      <c r="I13" s="294">
        <f t="shared" si="4"/>
        <v>4.295658545521158</v>
      </c>
      <c r="J13" s="237">
        <v>360</v>
      </c>
      <c r="K13" s="238">
        <f t="shared" si="0"/>
        <v>7.67590618336887</v>
      </c>
      <c r="L13" s="295"/>
      <c r="M13" s="296"/>
      <c r="N13" s="296"/>
      <c r="O13" s="296"/>
      <c r="P13" s="297"/>
      <c r="Q13" s="307"/>
      <c r="R13" s="237"/>
      <c r="S13" s="237"/>
      <c r="T13" s="237"/>
      <c r="U13" s="235"/>
      <c r="V13" s="236"/>
      <c r="W13" s="237"/>
      <c r="X13" s="239"/>
      <c r="Y13" s="237"/>
      <c r="Z13" s="311"/>
      <c r="AA13" s="307"/>
      <c r="AB13" s="237"/>
      <c r="AC13" s="237"/>
      <c r="AD13" s="235"/>
      <c r="AE13" s="306"/>
      <c r="AF13" s="290"/>
      <c r="AG13" s="290"/>
      <c r="AH13" s="290"/>
      <c r="AI13" s="292"/>
      <c r="AJ13" s="236"/>
      <c r="AK13" s="237"/>
      <c r="AL13" s="239"/>
      <c r="AM13" s="237"/>
      <c r="AN13" s="238"/>
      <c r="AO13" s="236"/>
      <c r="AP13" s="237"/>
      <c r="AQ13" s="237"/>
      <c r="AR13" s="235"/>
      <c r="AS13" s="236">
        <v>130</v>
      </c>
      <c r="AT13" s="237"/>
      <c r="AU13" s="237"/>
      <c r="AV13" s="237"/>
      <c r="AW13" s="311">
        <f t="shared" si="1"/>
      </c>
      <c r="AX13" s="307">
        <v>10</v>
      </c>
      <c r="AY13" s="237">
        <v>10</v>
      </c>
      <c r="AZ13" s="239">
        <f>AY13/AX13*100</f>
        <v>100</v>
      </c>
      <c r="BA13" s="237">
        <v>30</v>
      </c>
      <c r="BB13" s="240">
        <f t="shared" si="2"/>
        <v>30</v>
      </c>
      <c r="BC13" s="236">
        <v>8</v>
      </c>
      <c r="BD13" s="237">
        <v>8</v>
      </c>
      <c r="BE13" s="239">
        <f>BD13/BC13*100</f>
        <v>100</v>
      </c>
      <c r="BF13" s="237">
        <v>37</v>
      </c>
      <c r="BG13" s="369">
        <f t="shared" si="3"/>
        <v>46.25</v>
      </c>
    </row>
    <row r="14" spans="1:59" s="402" customFormat="1" ht="21" customHeight="1">
      <c r="A14" s="1" t="s">
        <v>37</v>
      </c>
      <c r="B14" s="304"/>
      <c r="C14" s="241"/>
      <c r="D14" s="294"/>
      <c r="E14" s="241"/>
      <c r="F14" s="305"/>
      <c r="G14" s="293">
        <v>14341</v>
      </c>
      <c r="H14" s="237">
        <v>210</v>
      </c>
      <c r="I14" s="294">
        <f t="shared" si="4"/>
        <v>1.4643330311693745</v>
      </c>
      <c r="J14" s="237">
        <v>336</v>
      </c>
      <c r="K14" s="238">
        <f t="shared" si="0"/>
        <v>16</v>
      </c>
      <c r="L14" s="295"/>
      <c r="M14" s="296"/>
      <c r="N14" s="296"/>
      <c r="O14" s="296"/>
      <c r="P14" s="297"/>
      <c r="Q14" s="307"/>
      <c r="R14" s="237"/>
      <c r="S14" s="237"/>
      <c r="T14" s="237"/>
      <c r="U14" s="235"/>
      <c r="V14" s="236"/>
      <c r="W14" s="237"/>
      <c r="X14" s="239"/>
      <c r="Y14" s="237"/>
      <c r="Z14" s="311">
        <f>IF(Y14&gt;0,Y14/W14*10,"")</f>
      </c>
      <c r="AA14" s="307"/>
      <c r="AB14" s="237"/>
      <c r="AC14" s="237"/>
      <c r="AD14" s="238">
        <f>IF(AC14&gt;0,AC14/AB14*10,"")</f>
      </c>
      <c r="AE14" s="306"/>
      <c r="AF14" s="290"/>
      <c r="AG14" s="290"/>
      <c r="AH14" s="290"/>
      <c r="AI14" s="292"/>
      <c r="AJ14" s="236"/>
      <c r="AK14" s="237"/>
      <c r="AL14" s="239"/>
      <c r="AM14" s="237"/>
      <c r="AN14" s="238"/>
      <c r="AO14" s="236"/>
      <c r="AP14" s="237"/>
      <c r="AQ14" s="237"/>
      <c r="AR14" s="235"/>
      <c r="AS14" s="236">
        <v>208</v>
      </c>
      <c r="AT14" s="237">
        <v>196</v>
      </c>
      <c r="AU14" s="237">
        <f aca="true" t="shared" si="5" ref="AU14:AU21">AT14/AS14*100</f>
        <v>94.23076923076923</v>
      </c>
      <c r="AV14" s="237">
        <v>4454</v>
      </c>
      <c r="AW14" s="311">
        <f t="shared" si="1"/>
        <v>227.24489795918367</v>
      </c>
      <c r="AX14" s="307"/>
      <c r="AY14" s="237"/>
      <c r="AZ14" s="239"/>
      <c r="BA14" s="237"/>
      <c r="BB14" s="240">
        <f t="shared" si="2"/>
      </c>
      <c r="BC14" s="236"/>
      <c r="BD14" s="237"/>
      <c r="BE14" s="239"/>
      <c r="BF14" s="237"/>
      <c r="BG14" s="369">
        <f t="shared" si="3"/>
      </c>
    </row>
    <row r="15" spans="1:59" s="402" customFormat="1" ht="15.75">
      <c r="A15" s="1" t="s">
        <v>38</v>
      </c>
      <c r="B15" s="304">
        <v>165</v>
      </c>
      <c r="C15" s="241">
        <v>165</v>
      </c>
      <c r="D15" s="294">
        <f>C15/B15*100</f>
        <v>100</v>
      </c>
      <c r="E15" s="241">
        <v>247</v>
      </c>
      <c r="F15" s="305">
        <f>E15/C15*10</f>
        <v>14.96969696969697</v>
      </c>
      <c r="G15" s="293">
        <v>12010</v>
      </c>
      <c r="H15" s="237">
        <v>2493</v>
      </c>
      <c r="I15" s="294">
        <f t="shared" si="4"/>
        <v>20.757701915070776</v>
      </c>
      <c r="J15" s="237">
        <v>2121</v>
      </c>
      <c r="K15" s="238">
        <f t="shared" si="0"/>
        <v>8.507821901323707</v>
      </c>
      <c r="L15" s="295"/>
      <c r="M15" s="296"/>
      <c r="N15" s="296"/>
      <c r="O15" s="296"/>
      <c r="P15" s="297"/>
      <c r="Q15" s="307">
        <v>142</v>
      </c>
      <c r="R15" s="237">
        <v>142</v>
      </c>
      <c r="S15" s="237">
        <f>R15/Q15*100</f>
        <v>100</v>
      </c>
      <c r="T15" s="237">
        <v>195</v>
      </c>
      <c r="U15" s="238">
        <f aca="true" t="shared" si="6" ref="U15:U22">IF(T15&gt;0,T15/R15*10,"")</f>
        <v>13.732394366197182</v>
      </c>
      <c r="V15" s="236"/>
      <c r="W15" s="237"/>
      <c r="X15" s="239"/>
      <c r="Y15" s="237"/>
      <c r="Z15" s="311"/>
      <c r="AA15" s="307"/>
      <c r="AB15" s="237"/>
      <c r="AC15" s="237"/>
      <c r="AD15" s="235"/>
      <c r="AE15" s="306">
        <v>100</v>
      </c>
      <c r="AF15" s="290">
        <v>100</v>
      </c>
      <c r="AG15" s="290">
        <f>AF15/AE15*100</f>
        <v>100</v>
      </c>
      <c r="AH15" s="290">
        <v>126</v>
      </c>
      <c r="AI15" s="292">
        <f>AH15/AF15*10</f>
        <v>12.6</v>
      </c>
      <c r="AJ15" s="236">
        <v>1666</v>
      </c>
      <c r="AK15" s="237">
        <v>1666</v>
      </c>
      <c r="AL15" s="239">
        <f>AK15/AJ15*100</f>
        <v>100</v>
      </c>
      <c r="AM15" s="237">
        <v>2482</v>
      </c>
      <c r="AN15" s="238">
        <f>AM15/AK15*10</f>
        <v>14.897959183673471</v>
      </c>
      <c r="AO15" s="236"/>
      <c r="AP15" s="237"/>
      <c r="AQ15" s="237"/>
      <c r="AR15" s="235"/>
      <c r="AS15" s="236">
        <v>1166</v>
      </c>
      <c r="AT15" s="237">
        <v>1166</v>
      </c>
      <c r="AU15" s="237">
        <f t="shared" si="5"/>
        <v>100</v>
      </c>
      <c r="AV15" s="237">
        <v>12243</v>
      </c>
      <c r="AW15" s="311">
        <f t="shared" si="1"/>
        <v>105</v>
      </c>
      <c r="AX15" s="307"/>
      <c r="AY15" s="237"/>
      <c r="AZ15" s="239"/>
      <c r="BA15" s="237"/>
      <c r="BB15" s="240">
        <f t="shared" si="2"/>
      </c>
      <c r="BC15" s="236"/>
      <c r="BD15" s="237"/>
      <c r="BE15" s="239"/>
      <c r="BF15" s="237"/>
      <c r="BG15" s="369">
        <f t="shared" si="3"/>
      </c>
    </row>
    <row r="16" spans="1:59" s="402" customFormat="1" ht="15.75">
      <c r="A16" s="1" t="s">
        <v>39</v>
      </c>
      <c r="B16" s="304">
        <v>225</v>
      </c>
      <c r="C16" s="241">
        <v>225</v>
      </c>
      <c r="D16" s="294">
        <f>C16/B16*100</f>
        <v>100</v>
      </c>
      <c r="E16" s="241">
        <v>180</v>
      </c>
      <c r="F16" s="305">
        <f>E16/C16*10</f>
        <v>8</v>
      </c>
      <c r="G16" s="293">
        <v>11406</v>
      </c>
      <c r="H16" s="237">
        <v>350</v>
      </c>
      <c r="I16" s="294">
        <f t="shared" si="4"/>
        <v>3.068560406803437</v>
      </c>
      <c r="J16" s="237">
        <v>238</v>
      </c>
      <c r="K16" s="238">
        <f t="shared" si="0"/>
        <v>6.800000000000001</v>
      </c>
      <c r="L16" s="295"/>
      <c r="M16" s="296"/>
      <c r="N16" s="296"/>
      <c r="O16" s="296"/>
      <c r="P16" s="297"/>
      <c r="Q16" s="307"/>
      <c r="R16" s="237"/>
      <c r="S16" s="237"/>
      <c r="T16" s="237"/>
      <c r="U16" s="238">
        <f t="shared" si="6"/>
      </c>
      <c r="V16" s="236"/>
      <c r="W16" s="237"/>
      <c r="X16" s="239"/>
      <c r="Y16" s="237"/>
      <c r="Z16" s="311"/>
      <c r="AA16" s="307"/>
      <c r="AB16" s="237"/>
      <c r="AC16" s="237"/>
      <c r="AD16" s="235"/>
      <c r="AE16" s="306"/>
      <c r="AF16" s="290"/>
      <c r="AG16" s="290"/>
      <c r="AH16" s="290"/>
      <c r="AI16" s="292"/>
      <c r="AJ16" s="236">
        <v>225</v>
      </c>
      <c r="AK16" s="237">
        <v>225</v>
      </c>
      <c r="AL16" s="239">
        <f>AK16/AJ16*100</f>
        <v>100</v>
      </c>
      <c r="AM16" s="237">
        <v>180</v>
      </c>
      <c r="AN16" s="238">
        <f>AM16/AK16*10</f>
        <v>8</v>
      </c>
      <c r="AO16" s="236"/>
      <c r="AP16" s="237"/>
      <c r="AQ16" s="237"/>
      <c r="AR16" s="235"/>
      <c r="AS16" s="236">
        <v>200</v>
      </c>
      <c r="AT16" s="237">
        <v>200</v>
      </c>
      <c r="AU16" s="237">
        <f t="shared" si="5"/>
        <v>100</v>
      </c>
      <c r="AV16" s="237">
        <v>1800</v>
      </c>
      <c r="AW16" s="311">
        <f t="shared" si="1"/>
        <v>90</v>
      </c>
      <c r="AX16" s="307"/>
      <c r="AY16" s="237"/>
      <c r="AZ16" s="239"/>
      <c r="BA16" s="237"/>
      <c r="BB16" s="240">
        <f t="shared" si="2"/>
      </c>
      <c r="BC16" s="236"/>
      <c r="BD16" s="237"/>
      <c r="BE16" s="239"/>
      <c r="BF16" s="237"/>
      <c r="BG16" s="369">
        <f t="shared" si="3"/>
      </c>
    </row>
    <row r="17" spans="1:59" s="402" customFormat="1" ht="15.75">
      <c r="A17" s="1" t="s">
        <v>40</v>
      </c>
      <c r="B17" s="304">
        <v>1986</v>
      </c>
      <c r="C17" s="241">
        <v>1986</v>
      </c>
      <c r="D17" s="294">
        <f>C17/B17*100</f>
        <v>100</v>
      </c>
      <c r="E17" s="241">
        <v>3877</v>
      </c>
      <c r="F17" s="305">
        <f>E17/C17*10</f>
        <v>19.521651560926486</v>
      </c>
      <c r="G17" s="293">
        <v>13084</v>
      </c>
      <c r="H17" s="237">
        <v>171</v>
      </c>
      <c r="I17" s="294">
        <f t="shared" si="4"/>
        <v>1.3069397737694894</v>
      </c>
      <c r="J17" s="237">
        <v>135</v>
      </c>
      <c r="K17" s="238">
        <f t="shared" si="0"/>
        <v>7.894736842105264</v>
      </c>
      <c r="L17" s="295"/>
      <c r="M17" s="296"/>
      <c r="N17" s="296"/>
      <c r="O17" s="296"/>
      <c r="P17" s="297"/>
      <c r="Q17" s="307"/>
      <c r="R17" s="237"/>
      <c r="S17" s="237"/>
      <c r="T17" s="237"/>
      <c r="U17" s="238">
        <f t="shared" si="6"/>
      </c>
      <c r="V17" s="236"/>
      <c r="W17" s="237"/>
      <c r="X17" s="239"/>
      <c r="Y17" s="237"/>
      <c r="Z17" s="311"/>
      <c r="AA17" s="307"/>
      <c r="AB17" s="237"/>
      <c r="AC17" s="237"/>
      <c r="AD17" s="235"/>
      <c r="AE17" s="308"/>
      <c r="AF17" s="309"/>
      <c r="AG17" s="290"/>
      <c r="AH17" s="309"/>
      <c r="AI17" s="292"/>
      <c r="AJ17" s="236">
        <v>70</v>
      </c>
      <c r="AK17" s="237">
        <v>70</v>
      </c>
      <c r="AL17" s="239">
        <f>AK17/AJ17*100</f>
        <v>100</v>
      </c>
      <c r="AM17" s="237">
        <v>25</v>
      </c>
      <c r="AN17" s="238">
        <f>AM17/AK17*10</f>
        <v>3.5714285714285716</v>
      </c>
      <c r="AO17" s="236"/>
      <c r="AP17" s="237"/>
      <c r="AQ17" s="237"/>
      <c r="AR17" s="235"/>
      <c r="AS17" s="236">
        <v>235</v>
      </c>
      <c r="AT17" s="237">
        <v>235</v>
      </c>
      <c r="AU17" s="237">
        <f t="shared" si="5"/>
        <v>100</v>
      </c>
      <c r="AV17" s="237">
        <v>2154</v>
      </c>
      <c r="AW17" s="311">
        <f t="shared" si="1"/>
        <v>91.65957446808511</v>
      </c>
      <c r="AX17" s="307"/>
      <c r="AY17" s="237"/>
      <c r="AZ17" s="242"/>
      <c r="BA17" s="237"/>
      <c r="BB17" s="240">
        <f t="shared" si="2"/>
      </c>
      <c r="BC17" s="236"/>
      <c r="BD17" s="237"/>
      <c r="BE17" s="239"/>
      <c r="BF17" s="237"/>
      <c r="BG17" s="369">
        <f t="shared" si="3"/>
      </c>
    </row>
    <row r="18" spans="1:59" s="402" customFormat="1" ht="15.75">
      <c r="A18" s="1" t="s">
        <v>41</v>
      </c>
      <c r="B18" s="304"/>
      <c r="C18" s="241"/>
      <c r="D18" s="294"/>
      <c r="E18" s="241"/>
      <c r="F18" s="305"/>
      <c r="G18" s="293">
        <v>5446</v>
      </c>
      <c r="H18" s="237"/>
      <c r="I18" s="294"/>
      <c r="J18" s="237"/>
      <c r="K18" s="238">
        <f t="shared" si="0"/>
      </c>
      <c r="L18" s="295"/>
      <c r="M18" s="296"/>
      <c r="N18" s="296"/>
      <c r="O18" s="296"/>
      <c r="P18" s="297"/>
      <c r="Q18" s="307"/>
      <c r="R18" s="237"/>
      <c r="S18" s="237"/>
      <c r="T18" s="237"/>
      <c r="U18" s="238">
        <f t="shared" si="6"/>
      </c>
      <c r="V18" s="236"/>
      <c r="W18" s="237"/>
      <c r="X18" s="239"/>
      <c r="Y18" s="237"/>
      <c r="Z18" s="311"/>
      <c r="AA18" s="307"/>
      <c r="AB18" s="237"/>
      <c r="AC18" s="237"/>
      <c r="AD18" s="235"/>
      <c r="AE18" s="306"/>
      <c r="AF18" s="290"/>
      <c r="AG18" s="290"/>
      <c r="AH18" s="290"/>
      <c r="AI18" s="292"/>
      <c r="AJ18" s="236">
        <v>130</v>
      </c>
      <c r="AK18" s="237">
        <v>130</v>
      </c>
      <c r="AL18" s="239">
        <f>AK18/AJ18*100</f>
        <v>100</v>
      </c>
      <c r="AM18" s="237">
        <v>116</v>
      </c>
      <c r="AN18" s="238">
        <f>AM18/AK18*10</f>
        <v>8.923076923076923</v>
      </c>
      <c r="AO18" s="236"/>
      <c r="AP18" s="237"/>
      <c r="AQ18" s="237"/>
      <c r="AR18" s="235">
        <f>IF(AQ18&gt;0,AQ18/AP18*10,"")</f>
      </c>
      <c r="AS18" s="236">
        <v>547</v>
      </c>
      <c r="AT18" s="237">
        <v>547</v>
      </c>
      <c r="AU18" s="237">
        <f t="shared" si="5"/>
        <v>100</v>
      </c>
      <c r="AV18" s="237">
        <v>3665</v>
      </c>
      <c r="AW18" s="369">
        <f t="shared" si="1"/>
        <v>67.0018281535649</v>
      </c>
      <c r="AX18" s="307">
        <v>2.5</v>
      </c>
      <c r="AY18" s="237">
        <v>2.5</v>
      </c>
      <c r="AZ18" s="300">
        <f>AY18/AX18*100</f>
        <v>100</v>
      </c>
      <c r="BA18" s="237">
        <v>23</v>
      </c>
      <c r="BB18" s="240">
        <f t="shared" si="2"/>
        <v>92</v>
      </c>
      <c r="BC18" s="236">
        <v>0.5</v>
      </c>
      <c r="BD18" s="237">
        <v>0.5</v>
      </c>
      <c r="BE18" s="239">
        <f>BD18/BC18*100</f>
        <v>100</v>
      </c>
      <c r="BF18" s="237">
        <v>7</v>
      </c>
      <c r="BG18" s="369">
        <f t="shared" si="3"/>
        <v>140</v>
      </c>
    </row>
    <row r="19" spans="1:59" s="402" customFormat="1" ht="17.25" customHeight="1">
      <c r="A19" s="1" t="s">
        <v>42</v>
      </c>
      <c r="B19" s="304">
        <v>1170</v>
      </c>
      <c r="C19" s="241">
        <v>1170</v>
      </c>
      <c r="D19" s="294">
        <f>C19/B19*100</f>
        <v>100</v>
      </c>
      <c r="E19" s="241">
        <v>601</v>
      </c>
      <c r="F19" s="305">
        <f>E19/C19*10</f>
        <v>5.136752136752136</v>
      </c>
      <c r="G19" s="293">
        <v>8042</v>
      </c>
      <c r="H19" s="237">
        <v>620</v>
      </c>
      <c r="I19" s="294">
        <f>H19/G19*100</f>
        <v>7.70952499378264</v>
      </c>
      <c r="J19" s="237">
        <v>246</v>
      </c>
      <c r="K19" s="238">
        <f t="shared" si="0"/>
        <v>3.967741935483871</v>
      </c>
      <c r="L19" s="295"/>
      <c r="M19" s="296"/>
      <c r="N19" s="296"/>
      <c r="O19" s="296"/>
      <c r="P19" s="297"/>
      <c r="Q19" s="307"/>
      <c r="R19" s="237"/>
      <c r="S19" s="237"/>
      <c r="T19" s="237"/>
      <c r="U19" s="238">
        <f t="shared" si="6"/>
      </c>
      <c r="V19" s="236"/>
      <c r="W19" s="237"/>
      <c r="X19" s="239"/>
      <c r="Y19" s="237"/>
      <c r="Z19" s="311"/>
      <c r="AA19" s="307"/>
      <c r="AB19" s="237"/>
      <c r="AC19" s="237"/>
      <c r="AD19" s="235"/>
      <c r="AE19" s="306">
        <v>620</v>
      </c>
      <c r="AF19" s="290">
        <v>620</v>
      </c>
      <c r="AG19" s="290">
        <f>AF19/AE19*100</f>
        <v>100</v>
      </c>
      <c r="AH19" s="290">
        <v>569</v>
      </c>
      <c r="AI19" s="292">
        <f>AH19/AF19*10</f>
        <v>9.17741935483871</v>
      </c>
      <c r="AJ19" s="236"/>
      <c r="AK19" s="237"/>
      <c r="AL19" s="239"/>
      <c r="AM19" s="237"/>
      <c r="AN19" s="238"/>
      <c r="AO19" s="236"/>
      <c r="AP19" s="237"/>
      <c r="AQ19" s="237"/>
      <c r="AR19" s="235"/>
      <c r="AS19" s="236">
        <v>502</v>
      </c>
      <c r="AT19" s="237">
        <v>480</v>
      </c>
      <c r="AU19" s="237">
        <f t="shared" si="5"/>
        <v>95.61752988047809</v>
      </c>
      <c r="AV19" s="237">
        <v>5396</v>
      </c>
      <c r="AW19" s="369">
        <f t="shared" si="1"/>
        <v>112.41666666666667</v>
      </c>
      <c r="AX19" s="307">
        <v>11</v>
      </c>
      <c r="AY19" s="237"/>
      <c r="AZ19" s="300"/>
      <c r="BA19" s="237"/>
      <c r="BB19" s="240">
        <f t="shared" si="2"/>
      </c>
      <c r="BC19" s="236">
        <v>2</v>
      </c>
      <c r="BD19" s="237"/>
      <c r="BE19" s="239"/>
      <c r="BF19" s="237"/>
      <c r="BG19" s="369">
        <f t="shared" si="3"/>
      </c>
    </row>
    <row r="20" spans="1:59" s="402" customFormat="1" ht="15.75">
      <c r="A20" s="1" t="s">
        <v>43</v>
      </c>
      <c r="B20" s="304"/>
      <c r="C20" s="241"/>
      <c r="D20" s="294"/>
      <c r="E20" s="241"/>
      <c r="F20" s="305"/>
      <c r="G20" s="293">
        <v>15282</v>
      </c>
      <c r="H20" s="237"/>
      <c r="I20" s="294"/>
      <c r="J20" s="237"/>
      <c r="K20" s="238">
        <f t="shared" si="0"/>
      </c>
      <c r="L20" s="295"/>
      <c r="M20" s="296"/>
      <c r="N20" s="296"/>
      <c r="O20" s="296"/>
      <c r="P20" s="297"/>
      <c r="Q20" s="307">
        <v>180</v>
      </c>
      <c r="R20" s="237"/>
      <c r="S20" s="237"/>
      <c r="T20" s="237"/>
      <c r="U20" s="238">
        <f t="shared" si="6"/>
      </c>
      <c r="V20" s="236">
        <v>898</v>
      </c>
      <c r="W20" s="237"/>
      <c r="X20" s="239"/>
      <c r="Y20" s="237"/>
      <c r="Z20" s="311"/>
      <c r="AA20" s="307"/>
      <c r="AB20" s="237"/>
      <c r="AC20" s="237"/>
      <c r="AD20" s="235"/>
      <c r="AE20" s="306">
        <v>108</v>
      </c>
      <c r="AF20" s="290">
        <v>108</v>
      </c>
      <c r="AG20" s="290">
        <f>AF20/AE20*100</f>
        <v>100</v>
      </c>
      <c r="AH20" s="290">
        <v>45</v>
      </c>
      <c r="AI20" s="292">
        <f>AH20/AF20*10</f>
        <v>4.166666666666667</v>
      </c>
      <c r="AJ20" s="236">
        <v>5</v>
      </c>
      <c r="AK20" s="237"/>
      <c r="AL20" s="239"/>
      <c r="AM20" s="237"/>
      <c r="AN20" s="238"/>
      <c r="AO20" s="236"/>
      <c r="AP20" s="237"/>
      <c r="AQ20" s="237"/>
      <c r="AR20" s="235"/>
      <c r="AS20" s="236">
        <v>345</v>
      </c>
      <c r="AT20" s="237">
        <v>345</v>
      </c>
      <c r="AU20" s="237">
        <f t="shared" si="5"/>
        <v>100</v>
      </c>
      <c r="AV20" s="237">
        <v>5520</v>
      </c>
      <c r="AW20" s="369">
        <f t="shared" si="1"/>
        <v>160</v>
      </c>
      <c r="AX20" s="307">
        <v>265</v>
      </c>
      <c r="AY20" s="237">
        <v>116</v>
      </c>
      <c r="AZ20" s="300">
        <f>AY20/AX20*100</f>
        <v>43.77358490566038</v>
      </c>
      <c r="BA20" s="237">
        <v>928</v>
      </c>
      <c r="BB20" s="240">
        <f t="shared" si="2"/>
        <v>80</v>
      </c>
      <c r="BC20" s="236">
        <v>49</v>
      </c>
      <c r="BD20" s="237">
        <v>13.5</v>
      </c>
      <c r="BE20" s="239">
        <f>BD20/BC20*100</f>
        <v>27.55102040816326</v>
      </c>
      <c r="BF20" s="237">
        <v>149</v>
      </c>
      <c r="BG20" s="369">
        <f t="shared" si="3"/>
        <v>110.37037037037037</v>
      </c>
    </row>
    <row r="21" spans="1:59" s="402" customFormat="1" ht="15.75">
      <c r="A21" s="1" t="s">
        <v>44</v>
      </c>
      <c r="B21" s="304"/>
      <c r="C21" s="241"/>
      <c r="D21" s="294"/>
      <c r="E21" s="241"/>
      <c r="F21" s="305"/>
      <c r="G21" s="293">
        <v>2459</v>
      </c>
      <c r="H21" s="237"/>
      <c r="I21" s="294"/>
      <c r="J21" s="237"/>
      <c r="K21" s="238">
        <f t="shared" si="0"/>
      </c>
      <c r="L21" s="295"/>
      <c r="M21" s="296"/>
      <c r="N21" s="296"/>
      <c r="O21" s="296"/>
      <c r="P21" s="297"/>
      <c r="Q21" s="307"/>
      <c r="R21" s="237"/>
      <c r="S21" s="237"/>
      <c r="T21" s="237"/>
      <c r="U21" s="238">
        <f t="shared" si="6"/>
      </c>
      <c r="V21" s="236">
        <v>4844</v>
      </c>
      <c r="W21" s="237">
        <v>1672</v>
      </c>
      <c r="X21" s="239">
        <f>W21/V21*100</f>
        <v>34.516928158546655</v>
      </c>
      <c r="Y21" s="237">
        <v>2540</v>
      </c>
      <c r="Z21" s="311">
        <f>IF(Y21&gt;0,Y21/W21*10,"")</f>
        <v>15.191387559808614</v>
      </c>
      <c r="AA21" s="298"/>
      <c r="AB21" s="296"/>
      <c r="AC21" s="296"/>
      <c r="AD21" s="235"/>
      <c r="AE21" s="306"/>
      <c r="AF21" s="290"/>
      <c r="AG21" s="290"/>
      <c r="AH21" s="290"/>
      <c r="AI21" s="292"/>
      <c r="AJ21" s="236"/>
      <c r="AK21" s="237"/>
      <c r="AL21" s="239"/>
      <c r="AM21" s="237"/>
      <c r="AN21" s="238"/>
      <c r="AO21" s="236"/>
      <c r="AP21" s="237"/>
      <c r="AQ21" s="237"/>
      <c r="AR21" s="235"/>
      <c r="AS21" s="236">
        <v>738</v>
      </c>
      <c r="AT21" s="237">
        <v>640</v>
      </c>
      <c r="AU21" s="237">
        <f t="shared" si="5"/>
        <v>86.72086720867209</v>
      </c>
      <c r="AV21" s="237">
        <v>16698</v>
      </c>
      <c r="AW21" s="369">
        <f t="shared" si="1"/>
        <v>260.90625</v>
      </c>
      <c r="AX21" s="307"/>
      <c r="AY21" s="237"/>
      <c r="AZ21" s="300"/>
      <c r="BA21" s="237"/>
      <c r="BB21" s="240">
        <f t="shared" si="2"/>
      </c>
      <c r="BC21" s="236">
        <v>40</v>
      </c>
      <c r="BD21" s="237">
        <v>20.5</v>
      </c>
      <c r="BE21" s="239">
        <f>BD21/BC21*100</f>
        <v>51.24999999999999</v>
      </c>
      <c r="BF21" s="237">
        <v>83.1</v>
      </c>
      <c r="BG21" s="369">
        <f t="shared" si="3"/>
        <v>40.53658536585366</v>
      </c>
    </row>
    <row r="22" spans="1:59" s="402" customFormat="1" ht="15.75">
      <c r="A22" s="1" t="s">
        <v>45</v>
      </c>
      <c r="B22" s="304"/>
      <c r="C22" s="241"/>
      <c r="D22" s="294"/>
      <c r="E22" s="241"/>
      <c r="F22" s="305"/>
      <c r="G22" s="293">
        <v>5436</v>
      </c>
      <c r="H22" s="237"/>
      <c r="I22" s="294"/>
      <c r="J22" s="237"/>
      <c r="K22" s="238">
        <f t="shared" si="0"/>
      </c>
      <c r="L22" s="295"/>
      <c r="M22" s="237"/>
      <c r="N22" s="237"/>
      <c r="O22" s="296"/>
      <c r="P22" s="297"/>
      <c r="Q22" s="307"/>
      <c r="R22" s="237"/>
      <c r="S22" s="237"/>
      <c r="T22" s="237"/>
      <c r="U22" s="238">
        <f t="shared" si="6"/>
      </c>
      <c r="V22" s="236"/>
      <c r="W22" s="237"/>
      <c r="X22" s="239"/>
      <c r="Y22" s="237"/>
      <c r="Z22" s="311">
        <f>IF(Y22&gt;0,Y22/W22*10,"")</f>
      </c>
      <c r="AA22" s="298"/>
      <c r="AB22" s="296"/>
      <c r="AC22" s="296"/>
      <c r="AD22" s="235"/>
      <c r="AE22" s="306"/>
      <c r="AF22" s="290"/>
      <c r="AG22" s="290"/>
      <c r="AH22" s="290"/>
      <c r="AI22" s="292"/>
      <c r="AJ22" s="236"/>
      <c r="AK22" s="237"/>
      <c r="AL22" s="239"/>
      <c r="AM22" s="237"/>
      <c r="AN22" s="238"/>
      <c r="AO22" s="236"/>
      <c r="AP22" s="237"/>
      <c r="AQ22" s="237"/>
      <c r="AR22" s="235"/>
      <c r="AS22" s="236"/>
      <c r="AT22" s="237"/>
      <c r="AU22" s="237"/>
      <c r="AV22" s="237"/>
      <c r="AW22" s="369"/>
      <c r="AX22" s="307">
        <v>11</v>
      </c>
      <c r="AY22" s="237"/>
      <c r="AZ22" s="300"/>
      <c r="BA22" s="237"/>
      <c r="BB22" s="240">
        <f t="shared" si="2"/>
      </c>
      <c r="BC22" s="236">
        <v>1</v>
      </c>
      <c r="BD22" s="237"/>
      <c r="BE22" s="239"/>
      <c r="BF22" s="237"/>
      <c r="BG22" s="369">
        <f t="shared" si="3"/>
      </c>
    </row>
    <row r="23" spans="1:59" s="402" customFormat="1" ht="15.75">
      <c r="A23" s="1" t="s">
        <v>46</v>
      </c>
      <c r="B23" s="304"/>
      <c r="C23" s="241"/>
      <c r="D23" s="294"/>
      <c r="E23" s="241"/>
      <c r="F23" s="305"/>
      <c r="G23" s="293">
        <v>9034</v>
      </c>
      <c r="H23" s="237"/>
      <c r="I23" s="294"/>
      <c r="J23" s="237"/>
      <c r="K23" s="238">
        <f t="shared" si="0"/>
      </c>
      <c r="L23" s="310">
        <v>1697</v>
      </c>
      <c r="M23" s="237">
        <v>997</v>
      </c>
      <c r="N23" s="239">
        <f>M23/L23*100</f>
        <v>58.750736593989394</v>
      </c>
      <c r="O23" s="237">
        <v>33165</v>
      </c>
      <c r="P23" s="311">
        <f>IF(O23&gt;0,O23/M23*10,"")</f>
        <v>332.6479438314945</v>
      </c>
      <c r="Q23" s="307">
        <v>2020</v>
      </c>
      <c r="R23" s="237">
        <v>1920</v>
      </c>
      <c r="S23" s="237">
        <f>R23/Q23*100</f>
        <v>95.04950495049505</v>
      </c>
      <c r="T23" s="237">
        <v>850</v>
      </c>
      <c r="U23" s="238">
        <f>IF(T23&gt;0,T23/R23*10,"")</f>
        <v>4.427083333333333</v>
      </c>
      <c r="V23" s="236"/>
      <c r="W23" s="237"/>
      <c r="X23" s="239"/>
      <c r="Y23" s="237"/>
      <c r="Z23" s="311">
        <f>IF(Y23&gt;0,Y23/W23*10,"")</f>
      </c>
      <c r="AA23" s="298"/>
      <c r="AB23" s="296"/>
      <c r="AC23" s="296"/>
      <c r="AD23" s="235"/>
      <c r="AE23" s="306"/>
      <c r="AF23" s="290"/>
      <c r="AG23" s="290"/>
      <c r="AH23" s="290"/>
      <c r="AI23" s="292"/>
      <c r="AJ23" s="236"/>
      <c r="AK23" s="237"/>
      <c r="AL23" s="239"/>
      <c r="AM23" s="237"/>
      <c r="AN23" s="238"/>
      <c r="AO23" s="236">
        <v>15</v>
      </c>
      <c r="AP23" s="237"/>
      <c r="AQ23" s="237"/>
      <c r="AR23" s="235"/>
      <c r="AS23" s="236">
        <v>1487</v>
      </c>
      <c r="AT23" s="237">
        <v>640</v>
      </c>
      <c r="AU23" s="237">
        <f>AT23/AS23*100</f>
        <v>43.03967720242098</v>
      </c>
      <c r="AV23" s="237">
        <v>9600</v>
      </c>
      <c r="AW23" s="369">
        <f>IF(AV23&gt;0,AV23/AT23*10,"")</f>
        <v>150</v>
      </c>
      <c r="AX23" s="307">
        <v>8</v>
      </c>
      <c r="AY23" s="237">
        <v>8</v>
      </c>
      <c r="AZ23" s="300">
        <f>AY23/AX23*100</f>
        <v>100</v>
      </c>
      <c r="BA23" s="237">
        <v>104</v>
      </c>
      <c r="BB23" s="240">
        <f t="shared" si="2"/>
        <v>130</v>
      </c>
      <c r="BC23" s="236">
        <v>42</v>
      </c>
      <c r="BD23" s="237">
        <v>42</v>
      </c>
      <c r="BE23" s="242">
        <f>BD23/BC23*100</f>
        <v>100</v>
      </c>
      <c r="BF23" s="237">
        <v>900</v>
      </c>
      <c r="BG23" s="369">
        <f t="shared" si="3"/>
        <v>214.28571428571428</v>
      </c>
    </row>
    <row r="24" spans="1:59" s="402" customFormat="1" ht="15.75">
      <c r="A24" s="1" t="s">
        <v>47</v>
      </c>
      <c r="B24" s="304"/>
      <c r="C24" s="241"/>
      <c r="D24" s="294"/>
      <c r="E24" s="241"/>
      <c r="F24" s="305"/>
      <c r="G24" s="293">
        <v>10942</v>
      </c>
      <c r="H24" s="237"/>
      <c r="I24" s="294"/>
      <c r="J24" s="237"/>
      <c r="K24" s="238">
        <f t="shared" si="0"/>
      </c>
      <c r="L24" s="310">
        <v>10037</v>
      </c>
      <c r="M24" s="237">
        <v>4398</v>
      </c>
      <c r="N24" s="239">
        <f>M24/L24*100</f>
        <v>43.81787386669323</v>
      </c>
      <c r="O24" s="237">
        <v>137859</v>
      </c>
      <c r="P24" s="311">
        <f>IF(O24&gt;0,O24/M24*10,"")</f>
        <v>313.45839017735335</v>
      </c>
      <c r="Q24" s="307">
        <v>78</v>
      </c>
      <c r="R24" s="237"/>
      <c r="S24" s="237"/>
      <c r="T24" s="237"/>
      <c r="U24" s="238">
        <f>IF(T24&gt;0,T24/R24*10,"")</f>
      </c>
      <c r="V24" s="236">
        <v>150</v>
      </c>
      <c r="W24" s="237">
        <v>150</v>
      </c>
      <c r="X24" s="241">
        <f>W24/V24*100</f>
        <v>100</v>
      </c>
      <c r="Y24" s="237">
        <v>405</v>
      </c>
      <c r="Z24" s="311">
        <f>IF(Y24&gt;0,Y24/W24*10,"")</f>
        <v>27</v>
      </c>
      <c r="AA24" s="298"/>
      <c r="AB24" s="296"/>
      <c r="AC24" s="296"/>
      <c r="AD24" s="235"/>
      <c r="AE24" s="306"/>
      <c r="AF24" s="290"/>
      <c r="AG24" s="290"/>
      <c r="AH24" s="290"/>
      <c r="AI24" s="292"/>
      <c r="AJ24" s="236">
        <v>102</v>
      </c>
      <c r="AK24" s="237"/>
      <c r="AL24" s="239"/>
      <c r="AM24" s="237"/>
      <c r="AN24" s="238"/>
      <c r="AO24" s="236"/>
      <c r="AP24" s="237"/>
      <c r="AQ24" s="237"/>
      <c r="AR24" s="235"/>
      <c r="AS24" s="236"/>
      <c r="AT24" s="237"/>
      <c r="AU24" s="237"/>
      <c r="AV24" s="237"/>
      <c r="AW24" s="369"/>
      <c r="AX24" s="307">
        <v>850</v>
      </c>
      <c r="AY24" s="237">
        <v>613</v>
      </c>
      <c r="AZ24" s="300">
        <f>AY24/AX24*100</f>
        <v>72.11764705882354</v>
      </c>
      <c r="BA24" s="237">
        <v>9327</v>
      </c>
      <c r="BB24" s="240">
        <f t="shared" si="2"/>
        <v>152.15334420880913</v>
      </c>
      <c r="BC24" s="236">
        <v>145</v>
      </c>
      <c r="BD24" s="237">
        <v>89</v>
      </c>
      <c r="BE24" s="242">
        <f>BD24/BC24*100</f>
        <v>61.37931034482759</v>
      </c>
      <c r="BF24" s="237">
        <v>1361</v>
      </c>
      <c r="BG24" s="369">
        <f t="shared" si="3"/>
        <v>152.92134831460675</v>
      </c>
    </row>
    <row r="25" spans="1:59" s="402" customFormat="1" ht="16.5" thickBot="1">
      <c r="A25" s="1" t="s">
        <v>48</v>
      </c>
      <c r="B25" s="304">
        <v>298</v>
      </c>
      <c r="C25" s="241">
        <v>298</v>
      </c>
      <c r="D25" s="294">
        <f>C25/B25*100</f>
        <v>100</v>
      </c>
      <c r="E25" s="241">
        <v>178</v>
      </c>
      <c r="F25" s="305">
        <f>E25/C25*10</f>
        <v>5.973154362416108</v>
      </c>
      <c r="G25" s="293">
        <v>25339</v>
      </c>
      <c r="H25" s="237">
        <v>10</v>
      </c>
      <c r="I25" s="294">
        <f>H25/G25*100</f>
        <v>0.03946485654524646</v>
      </c>
      <c r="J25" s="237">
        <v>20</v>
      </c>
      <c r="K25" s="238">
        <f t="shared" si="0"/>
        <v>20</v>
      </c>
      <c r="L25" s="310">
        <v>1232</v>
      </c>
      <c r="M25" s="237">
        <v>555</v>
      </c>
      <c r="N25" s="239">
        <f>M25/L25*100</f>
        <v>45.048701298701296</v>
      </c>
      <c r="O25" s="237">
        <v>19237</v>
      </c>
      <c r="P25" s="311">
        <f>IF(O25&gt;0,O25/M25*10,"")</f>
        <v>346.61261261261257</v>
      </c>
      <c r="Q25" s="307">
        <v>2278</v>
      </c>
      <c r="R25" s="237">
        <v>1141</v>
      </c>
      <c r="S25" s="237">
        <f>R25/Q25*100</f>
        <v>50.08779631255488</v>
      </c>
      <c r="T25" s="237">
        <v>2048</v>
      </c>
      <c r="U25" s="235">
        <f>IF(T25&gt;0,T25/R25*10,"")</f>
        <v>17.949167397020158</v>
      </c>
      <c r="V25" s="236">
        <v>793</v>
      </c>
      <c r="W25" s="237">
        <v>793</v>
      </c>
      <c r="X25" s="241">
        <f>W25/V25*100</f>
        <v>100</v>
      </c>
      <c r="Y25" s="237">
        <v>840</v>
      </c>
      <c r="Z25" s="311">
        <f>Y25/W25*10</f>
        <v>10.592686002522067</v>
      </c>
      <c r="AA25" s="298"/>
      <c r="AB25" s="296"/>
      <c r="AC25" s="296"/>
      <c r="AD25" s="305"/>
      <c r="AE25" s="306">
        <v>728</v>
      </c>
      <c r="AF25" s="290"/>
      <c r="AG25" s="290"/>
      <c r="AH25" s="290"/>
      <c r="AI25" s="292"/>
      <c r="AJ25" s="236"/>
      <c r="AK25" s="237"/>
      <c r="AL25" s="239"/>
      <c r="AM25" s="237"/>
      <c r="AN25" s="238"/>
      <c r="AO25" s="236"/>
      <c r="AP25" s="237"/>
      <c r="AQ25" s="237"/>
      <c r="AR25" s="235"/>
      <c r="AS25" s="236">
        <v>2632</v>
      </c>
      <c r="AT25" s="237">
        <v>1694</v>
      </c>
      <c r="AU25" s="237">
        <f>AT25/AS25*100</f>
        <v>64.36170212765957</v>
      </c>
      <c r="AV25" s="237">
        <v>33511</v>
      </c>
      <c r="AW25" s="369">
        <f>IF(AV25&gt;0,AV25/AT25*10,"")</f>
        <v>197.82172373081465</v>
      </c>
      <c r="AX25" s="307">
        <v>25</v>
      </c>
      <c r="AY25" s="237">
        <v>25</v>
      </c>
      <c r="AZ25" s="300">
        <f>AY25/AX25*100</f>
        <v>100</v>
      </c>
      <c r="BA25" s="237">
        <v>325</v>
      </c>
      <c r="BB25" s="238">
        <f t="shared" si="2"/>
        <v>130</v>
      </c>
      <c r="BC25" s="236"/>
      <c r="BD25" s="237"/>
      <c r="BE25" s="242"/>
      <c r="BF25" s="237"/>
      <c r="BG25" s="369">
        <f t="shared" si="3"/>
      </c>
    </row>
    <row r="26" spans="1:59" s="402" customFormat="1" ht="13.5" customHeight="1" hidden="1" thickBot="1">
      <c r="A26" s="56" t="s">
        <v>69</v>
      </c>
      <c r="B26" s="312"/>
      <c r="C26" s="247"/>
      <c r="D26" s="313"/>
      <c r="E26" s="247"/>
      <c r="F26" s="314"/>
      <c r="G26" s="315"/>
      <c r="H26" s="245"/>
      <c r="I26" s="313"/>
      <c r="J26" s="245"/>
      <c r="K26" s="246"/>
      <c r="L26" s="316"/>
      <c r="M26" s="245"/>
      <c r="N26" s="242"/>
      <c r="O26" s="245"/>
      <c r="P26" s="317"/>
      <c r="Q26" s="318"/>
      <c r="R26" s="245"/>
      <c r="S26" s="237" t="e">
        <f>R26/Q26*100</f>
        <v>#DIV/0!</v>
      </c>
      <c r="T26" s="245"/>
      <c r="U26" s="243"/>
      <c r="V26" s="244"/>
      <c r="W26" s="245"/>
      <c r="X26" s="242"/>
      <c r="Y26" s="245"/>
      <c r="Z26" s="317"/>
      <c r="AA26" s="365"/>
      <c r="AB26" s="319"/>
      <c r="AC26" s="319"/>
      <c r="AD26" s="314"/>
      <c r="AE26" s="320"/>
      <c r="AF26" s="321"/>
      <c r="AG26" s="321"/>
      <c r="AH26" s="321"/>
      <c r="AI26" s="322"/>
      <c r="AJ26" s="244"/>
      <c r="AK26" s="245"/>
      <c r="AL26" s="242"/>
      <c r="AM26" s="245"/>
      <c r="AN26" s="246"/>
      <c r="AO26" s="244"/>
      <c r="AP26" s="245"/>
      <c r="AQ26" s="245"/>
      <c r="AR26" s="243"/>
      <c r="AS26" s="244"/>
      <c r="AT26" s="245"/>
      <c r="AU26" s="245"/>
      <c r="AV26" s="245"/>
      <c r="AW26" s="370"/>
      <c r="AX26" s="318"/>
      <c r="AY26" s="245"/>
      <c r="AZ26" s="403"/>
      <c r="BA26" s="245"/>
      <c r="BB26" s="246"/>
      <c r="BC26" s="244">
        <v>89</v>
      </c>
      <c r="BD26" s="245">
        <v>3.45</v>
      </c>
      <c r="BE26" s="242">
        <f>BD26/BC26*100</f>
        <v>3.876404494382023</v>
      </c>
      <c r="BF26" s="245">
        <v>168</v>
      </c>
      <c r="BG26" s="370">
        <f t="shared" si="3"/>
        <v>486.9565217391304</v>
      </c>
    </row>
    <row r="27" spans="1:59" s="402" customFormat="1" ht="16.5" thickBot="1">
      <c r="A27" s="85" t="s">
        <v>49</v>
      </c>
      <c r="B27" s="323">
        <f>SUM(B5:B25)</f>
        <v>6177</v>
      </c>
      <c r="C27" s="323">
        <f>SUM(C5:C25)</f>
        <v>6177</v>
      </c>
      <c r="D27" s="324">
        <f>C27/B27*100</f>
        <v>100</v>
      </c>
      <c r="E27" s="323">
        <f>SUM(E5:E25)</f>
        <v>6497</v>
      </c>
      <c r="F27" s="325">
        <f>E27/C27*10</f>
        <v>10.518050833738059</v>
      </c>
      <c r="G27" s="404">
        <f>SUM(G5:G25)</f>
        <v>216375</v>
      </c>
      <c r="H27" s="405">
        <f>SUM(H6:H25)</f>
        <v>4699</v>
      </c>
      <c r="I27" s="326">
        <f>H27/G27*100</f>
        <v>2.1716926632004623</v>
      </c>
      <c r="J27" s="405">
        <f>SUM(J6:J25)</f>
        <v>4125</v>
      </c>
      <c r="K27" s="252">
        <f t="shared" si="0"/>
        <v>8.778463502872953</v>
      </c>
      <c r="L27" s="406">
        <f>SUM(L5:L25)</f>
        <v>12966</v>
      </c>
      <c r="M27" s="407">
        <f>SUM(M6:M25)</f>
        <v>5950</v>
      </c>
      <c r="N27" s="327">
        <f>M27/L27*100</f>
        <v>45.88924880456579</v>
      </c>
      <c r="O27" s="408">
        <f>SUM(O6:O25)</f>
        <v>190261</v>
      </c>
      <c r="P27" s="328">
        <f>IF(O27&gt;0,O27/M27*10,"")</f>
        <v>319.7663865546219</v>
      </c>
      <c r="Q27" s="408">
        <f>SUM(Q5:Q25)</f>
        <v>4698</v>
      </c>
      <c r="R27" s="405">
        <f>SUM(R6:R25)</f>
        <v>3203</v>
      </c>
      <c r="S27" s="405">
        <f>R27/Q27*100</f>
        <v>68.17794806300553</v>
      </c>
      <c r="T27" s="405">
        <f>SUM(T6:T25)</f>
        <v>3093</v>
      </c>
      <c r="U27" s="329">
        <f>IF(T27&gt;0,T27/R27*10,"")</f>
        <v>9.656571963783952</v>
      </c>
      <c r="V27" s="404">
        <f>SUM(V5:V25)</f>
        <v>6685</v>
      </c>
      <c r="W27" s="405">
        <f>SUM(W6:W25)</f>
        <v>2615</v>
      </c>
      <c r="X27" s="253">
        <f>W27/V27*100</f>
        <v>39.11742707554226</v>
      </c>
      <c r="Y27" s="405">
        <f>SUM(Y6:Y25)</f>
        <v>3785</v>
      </c>
      <c r="Z27" s="367">
        <f>IF(Y27&gt;0,Y27/W27*10,"")</f>
        <v>14.474187380497131</v>
      </c>
      <c r="AA27" s="408">
        <f>SUM(AA5:AA25)</f>
        <v>652</v>
      </c>
      <c r="AB27" s="405">
        <f>SUM(AB6:AB25)</f>
        <v>0</v>
      </c>
      <c r="AC27" s="405">
        <f>SUM(AC6:AC25)</f>
        <v>0</v>
      </c>
      <c r="AD27" s="329" t="e">
        <f>AC27/AB27*10</f>
        <v>#DIV/0!</v>
      </c>
      <c r="AE27" s="330">
        <f>SUM(AE6:AE25)</f>
        <v>3205</v>
      </c>
      <c r="AF27" s="323">
        <f>SUM(AF6:AF25)</f>
        <v>2457</v>
      </c>
      <c r="AG27" s="331">
        <f>AF27/AE27*100</f>
        <v>76.66146645865834</v>
      </c>
      <c r="AH27" s="323">
        <f>SUM(AH6:AH25)</f>
        <v>1351</v>
      </c>
      <c r="AI27" s="332">
        <f>AH27/AF27*10</f>
        <v>5.498575498575499</v>
      </c>
      <c r="AJ27" s="404">
        <f>SUM(AJ5:AJ25)</f>
        <v>5618</v>
      </c>
      <c r="AK27" s="405">
        <f>SUM(AK5:AK26)</f>
        <v>5486</v>
      </c>
      <c r="AL27" s="253">
        <f>AK27/AJ27*100</f>
        <v>97.6504093983624</v>
      </c>
      <c r="AM27" s="405">
        <f>SUM(AM5:AM26)</f>
        <v>6125</v>
      </c>
      <c r="AN27" s="252">
        <f>AM27/AK27*10</f>
        <v>11.164783084214365</v>
      </c>
      <c r="AO27" s="404">
        <f>SUM(AO5:AO25)</f>
        <v>15</v>
      </c>
      <c r="AP27" s="405"/>
      <c r="AQ27" s="405"/>
      <c r="AR27" s="248"/>
      <c r="AS27" s="249">
        <f>SUM(AS6:AS25)</f>
        <v>12741</v>
      </c>
      <c r="AT27" s="248">
        <f>SUM(AT6:AT25)</f>
        <v>9624</v>
      </c>
      <c r="AU27" s="250">
        <f>AT27/AS27*100</f>
        <v>75.5356722392277</v>
      </c>
      <c r="AV27" s="251">
        <f>SUM(AV6:AV25)</f>
        <v>138499</v>
      </c>
      <c r="AW27" s="254">
        <f>IF(AV27&gt;0,AV27/AT27*10,"")</f>
        <v>143.9100166251039</v>
      </c>
      <c r="AX27" s="408">
        <f>SUM(AX5:AX25)</f>
        <v>1504.9</v>
      </c>
      <c r="AY27" s="405">
        <f>SUM(AY5:AY25)</f>
        <v>1062.5</v>
      </c>
      <c r="AZ27" s="409">
        <f>AY27/AX27*100</f>
        <v>70.60269785367798</v>
      </c>
      <c r="BA27" s="405">
        <f>SUM(BA5:BA25)</f>
        <v>14188</v>
      </c>
      <c r="BB27" s="252">
        <f>BA27/AY27*10</f>
        <v>133.53411764705882</v>
      </c>
      <c r="BC27" s="404">
        <f>SUM(BC5:BC26)</f>
        <v>1308.1</v>
      </c>
      <c r="BD27" s="404">
        <f>SUM(BD5:BD26)</f>
        <v>934.95</v>
      </c>
      <c r="BE27" s="253">
        <f>BD27/BC27*100</f>
        <v>71.47389343322376</v>
      </c>
      <c r="BF27" s="404">
        <f>SUM(BF5:BF26)</f>
        <v>20028.1</v>
      </c>
      <c r="BG27" s="254">
        <f t="shared" si="3"/>
        <v>214.21573346168242</v>
      </c>
    </row>
    <row r="28" spans="1:59" ht="16.5" thickBot="1">
      <c r="A28" s="333" t="s">
        <v>50</v>
      </c>
      <c r="B28" s="334">
        <v>7182</v>
      </c>
      <c r="C28" s="334">
        <v>6312</v>
      </c>
      <c r="D28" s="260">
        <v>87.9</v>
      </c>
      <c r="E28" s="334">
        <v>3364.8</v>
      </c>
      <c r="F28" s="258">
        <v>5.330798479087453</v>
      </c>
      <c r="G28" s="256">
        <v>232257</v>
      </c>
      <c r="H28" s="257">
        <v>23164</v>
      </c>
      <c r="I28" s="260">
        <v>9.973434600464142</v>
      </c>
      <c r="J28" s="257">
        <v>30331.3</v>
      </c>
      <c r="K28" s="255">
        <v>13.094154722845794</v>
      </c>
      <c r="L28" s="335">
        <v>14727</v>
      </c>
      <c r="M28" s="336">
        <v>5368</v>
      </c>
      <c r="N28" s="336">
        <v>36.45005771711822</v>
      </c>
      <c r="O28" s="336">
        <v>182133</v>
      </c>
      <c r="P28" s="372">
        <v>339.2939642324888</v>
      </c>
      <c r="Q28" s="256">
        <v>4709</v>
      </c>
      <c r="R28" s="257">
        <v>3687</v>
      </c>
      <c r="S28" s="260">
        <v>78.29687831811425</v>
      </c>
      <c r="T28" s="257">
        <v>3977</v>
      </c>
      <c r="U28" s="255">
        <v>10.786547328451315</v>
      </c>
      <c r="V28" s="256">
        <v>12729</v>
      </c>
      <c r="W28" s="257">
        <v>5930</v>
      </c>
      <c r="X28" s="260">
        <v>46.586534684578524</v>
      </c>
      <c r="Y28" s="257">
        <v>4090</v>
      </c>
      <c r="Z28" s="368">
        <v>6.897133220910624</v>
      </c>
      <c r="AA28" s="366">
        <v>779</v>
      </c>
      <c r="AB28" s="257">
        <v>779</v>
      </c>
      <c r="AC28" s="257">
        <v>100</v>
      </c>
      <c r="AD28" s="255">
        <v>381.6</v>
      </c>
      <c r="AE28" s="256">
        <v>3712</v>
      </c>
      <c r="AF28" s="257">
        <v>472</v>
      </c>
      <c r="AG28" s="337">
        <v>12.71551724137931</v>
      </c>
      <c r="AH28" s="257">
        <v>208</v>
      </c>
      <c r="AI28" s="258">
        <v>4.406779661016949</v>
      </c>
      <c r="AJ28" s="256"/>
      <c r="AK28" s="257"/>
      <c r="AL28" s="260"/>
      <c r="AM28" s="257"/>
      <c r="AN28" s="258"/>
      <c r="AO28" s="256"/>
      <c r="AP28" s="257"/>
      <c r="AQ28" s="257"/>
      <c r="AR28" s="255"/>
      <c r="AS28" s="256">
        <v>13041</v>
      </c>
      <c r="AT28" s="257">
        <v>9892</v>
      </c>
      <c r="AU28" s="257">
        <v>75.85307875162948</v>
      </c>
      <c r="AV28" s="257">
        <v>144078</v>
      </c>
      <c r="AW28" s="371">
        <v>145.65103113627174</v>
      </c>
      <c r="AX28" s="366">
        <v>1849.8</v>
      </c>
      <c r="AY28" s="257">
        <v>992</v>
      </c>
      <c r="AZ28" s="257">
        <v>53.62741918045194</v>
      </c>
      <c r="BA28" s="257">
        <v>15267</v>
      </c>
      <c r="BB28" s="258">
        <v>153.90120967741936</v>
      </c>
      <c r="BC28" s="256">
        <v>1282.7</v>
      </c>
      <c r="BD28" s="257">
        <v>455</v>
      </c>
      <c r="BE28" s="259">
        <v>35.47205114212208</v>
      </c>
      <c r="BF28" s="257">
        <v>10960.4</v>
      </c>
      <c r="BG28" s="371">
        <v>240.88791208791207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7" t="s">
        <v>85</v>
      </c>
      <c r="B1" s="547"/>
      <c r="C1" s="547"/>
      <c r="D1" s="547"/>
      <c r="E1" s="547"/>
      <c r="F1" s="547"/>
      <c r="G1" s="547"/>
      <c r="H1" s="547"/>
      <c r="I1" s="547"/>
      <c r="J1" s="547"/>
      <c r="K1" s="162"/>
      <c r="L1" s="162"/>
      <c r="M1" s="162"/>
      <c r="N1" s="162"/>
      <c r="O1" s="162"/>
      <c r="P1" s="162"/>
      <c r="Q1" s="548">
        <v>43012</v>
      </c>
      <c r="R1" s="549"/>
      <c r="S1" s="549"/>
    </row>
    <row r="2" spans="1:19" ht="16.5" thickBot="1">
      <c r="A2" s="169"/>
      <c r="B2" s="169"/>
      <c r="C2" s="169"/>
      <c r="D2" s="169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1"/>
      <c r="R2" s="171"/>
      <c r="S2" s="171"/>
    </row>
    <row r="3" spans="1:19" ht="16.5" thickBot="1">
      <c r="A3" s="550" t="s">
        <v>0</v>
      </c>
      <c r="B3" s="552" t="s">
        <v>86</v>
      </c>
      <c r="C3" s="553"/>
      <c r="D3" s="554"/>
      <c r="E3" s="555" t="s">
        <v>3</v>
      </c>
      <c r="F3" s="556"/>
      <c r="G3" s="557"/>
      <c r="H3" s="558" t="s">
        <v>4</v>
      </c>
      <c r="I3" s="559"/>
      <c r="J3" s="560"/>
      <c r="K3" s="558" t="s">
        <v>87</v>
      </c>
      <c r="L3" s="559"/>
      <c r="M3" s="560"/>
      <c r="N3" s="561" t="s">
        <v>94</v>
      </c>
      <c r="O3" s="562"/>
      <c r="P3" s="563"/>
      <c r="Q3" s="558" t="s">
        <v>52</v>
      </c>
      <c r="R3" s="559"/>
      <c r="S3" s="560"/>
    </row>
    <row r="4" spans="1:19" ht="135" customHeight="1" thickBot="1">
      <c r="A4" s="551"/>
      <c r="B4" s="172" t="s">
        <v>88</v>
      </c>
      <c r="C4" s="173" t="s">
        <v>89</v>
      </c>
      <c r="D4" s="174" t="s">
        <v>18</v>
      </c>
      <c r="E4" s="172" t="s">
        <v>88</v>
      </c>
      <c r="F4" s="173" t="s">
        <v>89</v>
      </c>
      <c r="G4" s="174" t="s">
        <v>18</v>
      </c>
      <c r="H4" s="172" t="s">
        <v>88</v>
      </c>
      <c r="I4" s="173" t="s">
        <v>89</v>
      </c>
      <c r="J4" s="174" t="s">
        <v>18</v>
      </c>
      <c r="K4" s="172" t="s">
        <v>88</v>
      </c>
      <c r="L4" s="173" t="s">
        <v>89</v>
      </c>
      <c r="M4" s="174" t="s">
        <v>18</v>
      </c>
      <c r="N4" s="175" t="s">
        <v>88</v>
      </c>
      <c r="O4" s="176" t="s">
        <v>89</v>
      </c>
      <c r="P4" s="177" t="s">
        <v>18</v>
      </c>
      <c r="Q4" s="172" t="s">
        <v>88</v>
      </c>
      <c r="R4" s="173" t="s">
        <v>89</v>
      </c>
      <c r="S4" s="174" t="s">
        <v>18</v>
      </c>
    </row>
    <row r="5" spans="1:19" ht="15.75">
      <c r="A5" s="382" t="s">
        <v>28</v>
      </c>
      <c r="B5" s="43"/>
      <c r="C5" s="44"/>
      <c r="D5" s="45"/>
      <c r="E5" s="178"/>
      <c r="F5" s="179"/>
      <c r="G5" s="180"/>
      <c r="H5" s="181"/>
      <c r="I5" s="182"/>
      <c r="J5" s="183"/>
      <c r="K5" s="181"/>
      <c r="L5" s="184"/>
      <c r="M5" s="183"/>
      <c r="N5" s="185"/>
      <c r="O5" s="184"/>
      <c r="P5" s="183"/>
      <c r="Q5" s="178"/>
      <c r="R5" s="182"/>
      <c r="S5" s="183"/>
    </row>
    <row r="6" spans="1:19" ht="15.75">
      <c r="A6" s="382" t="s">
        <v>79</v>
      </c>
      <c r="B6" s="39">
        <f aca="true" t="shared" si="0" ref="B6:B25">E6+H6+K6</f>
        <v>3940</v>
      </c>
      <c r="C6" s="2">
        <f aca="true" t="shared" si="1" ref="C6:C16">F6+I6+L6</f>
        <v>2345</v>
      </c>
      <c r="D6" s="40">
        <f aca="true" t="shared" si="2" ref="D6:D13">C6/B6*100</f>
        <v>59.517766497461935</v>
      </c>
      <c r="E6" s="186">
        <v>3720</v>
      </c>
      <c r="F6" s="187">
        <v>2090</v>
      </c>
      <c r="G6" s="188">
        <f>F6/E6*100</f>
        <v>56.18279569892473</v>
      </c>
      <c r="H6" s="186">
        <v>220</v>
      </c>
      <c r="I6" s="189">
        <v>255</v>
      </c>
      <c r="J6" s="190">
        <f aca="true" t="shared" si="3" ref="J6:J14">I6/H6*100</f>
        <v>115.90909090909092</v>
      </c>
      <c r="K6" s="186"/>
      <c r="L6" s="191"/>
      <c r="M6" s="188"/>
      <c r="N6" s="192"/>
      <c r="O6" s="193"/>
      <c r="P6" s="188"/>
      <c r="Q6" s="194" t="s">
        <v>97</v>
      </c>
      <c r="R6" s="189">
        <v>1245</v>
      </c>
      <c r="S6" s="190">
        <f>R6/Q6*100</f>
        <v>103.75000000000001</v>
      </c>
    </row>
    <row r="7" spans="1:19" ht="15.75">
      <c r="A7" s="382" t="s">
        <v>80</v>
      </c>
      <c r="B7" s="39">
        <f t="shared" si="0"/>
        <v>9370</v>
      </c>
      <c r="C7" s="2">
        <f t="shared" si="1"/>
        <v>10856</v>
      </c>
      <c r="D7" s="40">
        <f t="shared" si="2"/>
        <v>115.85912486659551</v>
      </c>
      <c r="E7" s="186">
        <v>8320</v>
      </c>
      <c r="F7" s="187">
        <v>9475</v>
      </c>
      <c r="G7" s="188">
        <f>F7/E7*100</f>
        <v>113.88221153846155</v>
      </c>
      <c r="H7" s="186">
        <v>1050</v>
      </c>
      <c r="I7" s="189">
        <v>1381</v>
      </c>
      <c r="J7" s="190">
        <f t="shared" si="3"/>
        <v>131.52380952380952</v>
      </c>
      <c r="K7" s="186"/>
      <c r="L7" s="191"/>
      <c r="M7" s="190"/>
      <c r="N7" s="195"/>
      <c r="O7" s="196"/>
      <c r="P7" s="190"/>
      <c r="Q7" s="197"/>
      <c r="R7" s="198"/>
      <c r="S7" s="190"/>
    </row>
    <row r="8" spans="1:19" ht="15.75">
      <c r="A8" s="382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6">
        <v>2160</v>
      </c>
      <c r="F8" s="187">
        <v>2340</v>
      </c>
      <c r="G8" s="188">
        <f>F8/E8*100</f>
        <v>108.33333333333333</v>
      </c>
      <c r="H8" s="186">
        <v>370</v>
      </c>
      <c r="I8" s="189">
        <v>420</v>
      </c>
      <c r="J8" s="190">
        <f t="shared" si="3"/>
        <v>113.51351351351352</v>
      </c>
      <c r="K8" s="199">
        <v>80</v>
      </c>
      <c r="L8" s="200">
        <v>80</v>
      </c>
      <c r="M8" s="201">
        <f>L8/K8*100</f>
        <v>100</v>
      </c>
      <c r="N8" s="202"/>
      <c r="O8" s="203"/>
      <c r="P8" s="201"/>
      <c r="Q8" s="197">
        <v>200</v>
      </c>
      <c r="R8" s="198">
        <v>280</v>
      </c>
      <c r="S8" s="190">
        <f>R8/Q8*100</f>
        <v>140</v>
      </c>
    </row>
    <row r="9" spans="1:19" ht="15.75">
      <c r="A9" s="382" t="s">
        <v>32</v>
      </c>
      <c r="B9" s="386">
        <f t="shared" si="0"/>
        <v>13240</v>
      </c>
      <c r="C9" s="387">
        <f t="shared" si="1"/>
        <v>11291</v>
      </c>
      <c r="D9" s="388">
        <f t="shared" si="2"/>
        <v>85.27945619335348</v>
      </c>
      <c r="E9" s="186">
        <v>11010</v>
      </c>
      <c r="F9" s="187">
        <v>10662</v>
      </c>
      <c r="G9" s="188">
        <f>F9/E9*100</f>
        <v>96.8392370572207</v>
      </c>
      <c r="H9" s="186">
        <v>2230</v>
      </c>
      <c r="I9" s="189">
        <v>629</v>
      </c>
      <c r="J9" s="190">
        <f t="shared" si="3"/>
        <v>28.206278026905828</v>
      </c>
      <c r="K9" s="204"/>
      <c r="L9" s="191"/>
      <c r="M9" s="201"/>
      <c r="N9" s="195"/>
      <c r="O9" s="196"/>
      <c r="P9" s="190"/>
      <c r="Q9" s="197">
        <v>1000</v>
      </c>
      <c r="R9" s="198">
        <v>415</v>
      </c>
      <c r="S9" s="190">
        <f>R9/Q9*100</f>
        <v>41.5</v>
      </c>
    </row>
    <row r="10" spans="1:19" ht="15.75">
      <c r="A10" s="382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6">
        <v>12691</v>
      </c>
      <c r="F10" s="187">
        <v>13889</v>
      </c>
      <c r="G10" s="188">
        <f aca="true" t="shared" si="4" ref="G10:G20">F10/E10*100</f>
        <v>109.43976046016863</v>
      </c>
      <c r="H10" s="186">
        <v>2095</v>
      </c>
      <c r="I10" s="189">
        <v>1155</v>
      </c>
      <c r="J10" s="190">
        <f t="shared" si="3"/>
        <v>55.131264916467785</v>
      </c>
      <c r="K10" s="204"/>
      <c r="L10" s="191"/>
      <c r="M10" s="201"/>
      <c r="N10" s="195"/>
      <c r="O10" s="196"/>
      <c r="P10" s="190"/>
      <c r="Q10" s="197"/>
      <c r="R10" s="198"/>
      <c r="S10" s="190"/>
    </row>
    <row r="11" spans="1:19" ht="15.75">
      <c r="A11" s="382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6">
        <v>19976</v>
      </c>
      <c r="F11" s="187">
        <v>25626</v>
      </c>
      <c r="G11" s="188">
        <f t="shared" si="4"/>
        <v>128.28394072887465</v>
      </c>
      <c r="H11" s="186">
        <v>1045</v>
      </c>
      <c r="I11" s="189">
        <v>1027</v>
      </c>
      <c r="J11" s="190">
        <f t="shared" si="3"/>
        <v>98.27751196172248</v>
      </c>
      <c r="K11" s="204"/>
      <c r="L11" s="191"/>
      <c r="M11" s="201"/>
      <c r="N11" s="195"/>
      <c r="O11" s="196"/>
      <c r="P11" s="190"/>
      <c r="Q11" s="197"/>
      <c r="R11" s="198"/>
      <c r="S11" s="190"/>
    </row>
    <row r="12" spans="1:19" ht="15.75">
      <c r="A12" s="382" t="s">
        <v>35</v>
      </c>
      <c r="B12" s="39">
        <f t="shared" si="0"/>
        <v>37683</v>
      </c>
      <c r="C12" s="2">
        <f t="shared" si="1"/>
        <v>41883</v>
      </c>
      <c r="D12" s="40">
        <f t="shared" si="2"/>
        <v>111.14560942600112</v>
      </c>
      <c r="E12" s="186">
        <v>26843</v>
      </c>
      <c r="F12" s="187">
        <v>35624</v>
      </c>
      <c r="G12" s="188">
        <f t="shared" si="4"/>
        <v>132.71243899713147</v>
      </c>
      <c r="H12" s="186">
        <v>10840</v>
      </c>
      <c r="I12" s="189">
        <v>6259</v>
      </c>
      <c r="J12" s="190">
        <f t="shared" si="3"/>
        <v>57.739852398523986</v>
      </c>
      <c r="K12" s="204"/>
      <c r="L12" s="191"/>
      <c r="M12" s="201"/>
      <c r="N12" s="195"/>
      <c r="O12" s="196"/>
      <c r="P12" s="190"/>
      <c r="Q12" s="197">
        <v>196</v>
      </c>
      <c r="R12" s="198">
        <v>196</v>
      </c>
      <c r="S12" s="190">
        <f>R12/Q12*100</f>
        <v>100</v>
      </c>
    </row>
    <row r="13" spans="1:19" ht="15.75">
      <c r="A13" s="382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6">
        <v>11615</v>
      </c>
      <c r="F13" s="187">
        <v>12610</v>
      </c>
      <c r="G13" s="188">
        <f t="shared" si="4"/>
        <v>108.56650882479553</v>
      </c>
      <c r="H13" s="186">
        <v>740</v>
      </c>
      <c r="I13" s="189">
        <v>432</v>
      </c>
      <c r="J13" s="190">
        <f t="shared" si="3"/>
        <v>58.37837837837838</v>
      </c>
      <c r="K13" s="204"/>
      <c r="L13" s="191"/>
      <c r="M13" s="201"/>
      <c r="N13" s="195"/>
      <c r="O13" s="196"/>
      <c r="P13" s="190"/>
      <c r="Q13" s="197">
        <v>130</v>
      </c>
      <c r="R13" s="198">
        <v>130</v>
      </c>
      <c r="S13" s="190">
        <f>R13/Q13*100</f>
        <v>100</v>
      </c>
    </row>
    <row r="14" spans="1:19" ht="18" customHeight="1">
      <c r="A14" s="382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6">
        <v>11200</v>
      </c>
      <c r="F14" s="187">
        <v>16016</v>
      </c>
      <c r="G14" s="188">
        <f t="shared" si="4"/>
        <v>143</v>
      </c>
      <c r="H14" s="186">
        <v>800</v>
      </c>
      <c r="I14" s="189">
        <v>457</v>
      </c>
      <c r="J14" s="190">
        <f t="shared" si="3"/>
        <v>57.125</v>
      </c>
      <c r="K14" s="204"/>
      <c r="L14" s="191"/>
      <c r="M14" s="201"/>
      <c r="N14" s="195"/>
      <c r="O14" s="196">
        <v>50</v>
      </c>
      <c r="P14" s="190"/>
      <c r="Q14" s="197"/>
      <c r="R14" s="198"/>
      <c r="S14" s="190"/>
    </row>
    <row r="15" spans="1:19" ht="15.75">
      <c r="A15" s="382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6">
        <v>11009</v>
      </c>
      <c r="F15" s="187">
        <v>11009</v>
      </c>
      <c r="G15" s="188">
        <f t="shared" si="4"/>
        <v>100</v>
      </c>
      <c r="H15" s="186"/>
      <c r="I15" s="189"/>
      <c r="J15" s="190"/>
      <c r="K15" s="204"/>
      <c r="L15" s="191"/>
      <c r="M15" s="201"/>
      <c r="N15" s="195"/>
      <c r="O15" s="196"/>
      <c r="P15" s="190"/>
      <c r="Q15" s="197">
        <v>870</v>
      </c>
      <c r="R15" s="198">
        <v>870</v>
      </c>
      <c r="S15" s="190">
        <f>R15/Q15*100</f>
        <v>100</v>
      </c>
    </row>
    <row r="16" spans="1:19" ht="15.75">
      <c r="A16" s="382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6">
        <v>6695</v>
      </c>
      <c r="F16" s="187">
        <v>6695</v>
      </c>
      <c r="G16" s="188">
        <f t="shared" si="4"/>
        <v>100</v>
      </c>
      <c r="H16" s="186">
        <v>600</v>
      </c>
      <c r="I16" s="189">
        <v>600</v>
      </c>
      <c r="J16" s="190">
        <f>I16/H16*100</f>
        <v>100</v>
      </c>
      <c r="K16" s="204"/>
      <c r="L16" s="191"/>
      <c r="M16" s="201"/>
      <c r="N16" s="192"/>
      <c r="O16" s="193"/>
      <c r="P16" s="188"/>
      <c r="Q16" s="197">
        <v>580</v>
      </c>
      <c r="R16" s="198">
        <v>580</v>
      </c>
      <c r="S16" s="190">
        <f>R16/Q16*100</f>
        <v>100</v>
      </c>
    </row>
    <row r="17" spans="1:19" ht="15.75">
      <c r="A17" s="382" t="s">
        <v>81</v>
      </c>
      <c r="B17" s="39">
        <f t="shared" si="0"/>
        <v>14615</v>
      </c>
      <c r="C17" s="2">
        <f>F17+I17+L17</f>
        <v>14014</v>
      </c>
      <c r="D17" s="40">
        <f t="shared" si="5"/>
        <v>95.88778652069792</v>
      </c>
      <c r="E17" s="186">
        <v>14200</v>
      </c>
      <c r="F17" s="187">
        <v>13744</v>
      </c>
      <c r="G17" s="188">
        <f t="shared" si="4"/>
        <v>96.78873239436619</v>
      </c>
      <c r="H17" s="186">
        <v>415</v>
      </c>
      <c r="I17" s="189">
        <v>270</v>
      </c>
      <c r="J17" s="190">
        <f>I17/H17*100</f>
        <v>65.06024096385542</v>
      </c>
      <c r="K17" s="204"/>
      <c r="L17" s="191"/>
      <c r="M17" s="201"/>
      <c r="N17" s="192"/>
      <c r="O17" s="193"/>
      <c r="P17" s="188"/>
      <c r="Q17" s="197">
        <v>200</v>
      </c>
      <c r="R17" s="198">
        <v>200</v>
      </c>
      <c r="S17" s="190">
        <f>R17/Q17*100</f>
        <v>100</v>
      </c>
    </row>
    <row r="18" spans="1:19" ht="15.75">
      <c r="A18" s="382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6">
        <v>5491</v>
      </c>
      <c r="F18" s="187">
        <v>5491</v>
      </c>
      <c r="G18" s="188">
        <f t="shared" si="4"/>
        <v>100</v>
      </c>
      <c r="H18" s="186"/>
      <c r="I18" s="189"/>
      <c r="J18" s="190"/>
      <c r="K18" s="204"/>
      <c r="L18" s="191"/>
      <c r="M18" s="201"/>
      <c r="N18" s="195"/>
      <c r="O18" s="196"/>
      <c r="P18" s="190"/>
      <c r="Q18" s="197"/>
      <c r="R18" s="198"/>
      <c r="S18" s="190"/>
    </row>
    <row r="19" spans="1:19" ht="18" customHeight="1">
      <c r="A19" s="382" t="s">
        <v>42</v>
      </c>
      <c r="B19" s="39">
        <f t="shared" si="0"/>
        <v>8077</v>
      </c>
      <c r="C19" s="2">
        <f>F19+I19+L19</f>
        <v>6949</v>
      </c>
      <c r="D19" s="40">
        <f t="shared" si="5"/>
        <v>86.03441871982172</v>
      </c>
      <c r="E19" s="186">
        <v>5560</v>
      </c>
      <c r="F19" s="187">
        <v>5536</v>
      </c>
      <c r="G19" s="188">
        <f t="shared" si="4"/>
        <v>99.568345323741</v>
      </c>
      <c r="H19" s="186">
        <v>2130</v>
      </c>
      <c r="I19" s="189">
        <v>962</v>
      </c>
      <c r="J19" s="190">
        <f>I19/H19*100</f>
        <v>45.16431924882629</v>
      </c>
      <c r="K19" s="186">
        <v>387</v>
      </c>
      <c r="L19" s="200">
        <v>451</v>
      </c>
      <c r="M19" s="201">
        <f>L19/K19*100</f>
        <v>116.53746770025839</v>
      </c>
      <c r="N19" s="192"/>
      <c r="O19" s="193"/>
      <c r="P19" s="188"/>
      <c r="Q19" s="197">
        <v>800</v>
      </c>
      <c r="R19" s="198">
        <v>470</v>
      </c>
      <c r="S19" s="190">
        <f>R19/Q19*100</f>
        <v>58.75</v>
      </c>
    </row>
    <row r="20" spans="1:19" ht="15.75">
      <c r="A20" s="382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6">
        <v>15625</v>
      </c>
      <c r="F20" s="187">
        <v>14586</v>
      </c>
      <c r="G20" s="188">
        <f t="shared" si="4"/>
        <v>93.3504</v>
      </c>
      <c r="H20" s="186">
        <v>740</v>
      </c>
      <c r="I20" s="189">
        <v>472</v>
      </c>
      <c r="J20" s="190">
        <f>I20/H20*100</f>
        <v>63.78378378378379</v>
      </c>
      <c r="K20" s="204"/>
      <c r="L20" s="200">
        <v>200</v>
      </c>
      <c r="M20" s="190"/>
      <c r="N20" s="195"/>
      <c r="O20" s="196"/>
      <c r="P20" s="190"/>
      <c r="Q20" s="197"/>
      <c r="R20" s="198"/>
      <c r="S20" s="190"/>
    </row>
    <row r="21" spans="1:19" ht="15.75">
      <c r="A21" s="382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6">
        <v>13515</v>
      </c>
      <c r="F21" s="187">
        <v>13867</v>
      </c>
      <c r="G21" s="188">
        <f aca="true" t="shared" si="7" ref="G21:G26">F21/E21*100</f>
        <v>102.60451350351461</v>
      </c>
      <c r="H21" s="186"/>
      <c r="I21" s="189"/>
      <c r="J21" s="190"/>
      <c r="K21" s="204"/>
      <c r="L21" s="191"/>
      <c r="M21" s="188"/>
      <c r="N21" s="192"/>
      <c r="O21" s="193"/>
      <c r="P21" s="188"/>
      <c r="Q21" s="197"/>
      <c r="R21" s="198"/>
      <c r="S21" s="190"/>
    </row>
    <row r="22" spans="1:19" ht="15.75">
      <c r="A22" s="382" t="s">
        <v>45</v>
      </c>
      <c r="B22" s="39">
        <f t="shared" si="0"/>
        <v>7649</v>
      </c>
      <c r="C22" s="2">
        <f t="shared" si="6"/>
        <v>9001</v>
      </c>
      <c r="D22" s="40">
        <f t="shared" si="5"/>
        <v>117.67551313897242</v>
      </c>
      <c r="E22" s="186">
        <v>7069</v>
      </c>
      <c r="F22" s="187">
        <v>8154</v>
      </c>
      <c r="G22" s="188">
        <f t="shared" si="7"/>
        <v>115.34870561607016</v>
      </c>
      <c r="H22" s="186">
        <v>580</v>
      </c>
      <c r="I22" s="189">
        <v>847</v>
      </c>
      <c r="J22" s="190">
        <f>I22/H22*100</f>
        <v>146.0344827586207</v>
      </c>
      <c r="K22" s="204"/>
      <c r="L22" s="191"/>
      <c r="M22" s="190"/>
      <c r="N22" s="195"/>
      <c r="O22" s="196"/>
      <c r="P22" s="190"/>
      <c r="Q22" s="205"/>
      <c r="R22" s="189"/>
      <c r="S22" s="190"/>
    </row>
    <row r="23" spans="1:19" ht="15.75">
      <c r="A23" s="382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6">
        <v>15000</v>
      </c>
      <c r="F23" s="187">
        <v>17977</v>
      </c>
      <c r="G23" s="188">
        <f t="shared" si="7"/>
        <v>119.84666666666666</v>
      </c>
      <c r="H23" s="186">
        <v>1000</v>
      </c>
      <c r="I23" s="189">
        <v>769</v>
      </c>
      <c r="J23" s="190">
        <f>I23/H23*100</f>
        <v>76.9</v>
      </c>
      <c r="K23" s="204"/>
      <c r="L23" s="191"/>
      <c r="M23" s="190"/>
      <c r="N23" s="195"/>
      <c r="O23" s="196"/>
      <c r="P23" s="190"/>
      <c r="Q23" s="205"/>
      <c r="R23" s="189"/>
      <c r="S23" s="190"/>
    </row>
    <row r="24" spans="1:19" ht="15.75">
      <c r="A24" s="382" t="s">
        <v>84</v>
      </c>
      <c r="B24" s="386">
        <f t="shared" si="0"/>
        <v>17626</v>
      </c>
      <c r="C24" s="2">
        <f t="shared" si="6"/>
        <v>15371</v>
      </c>
      <c r="D24" s="388">
        <f t="shared" si="5"/>
        <v>87.20639963690003</v>
      </c>
      <c r="E24" s="186">
        <v>17526</v>
      </c>
      <c r="F24" s="187">
        <v>15371</v>
      </c>
      <c r="G24" s="188">
        <f t="shared" si="7"/>
        <v>87.70398265434211</v>
      </c>
      <c r="H24" s="186">
        <v>100</v>
      </c>
      <c r="I24" s="189"/>
      <c r="J24" s="384"/>
      <c r="K24" s="385"/>
      <c r="L24" s="191"/>
      <c r="M24" s="190"/>
      <c r="N24" s="195"/>
      <c r="O24" s="196"/>
      <c r="P24" s="190"/>
      <c r="Q24" s="205"/>
      <c r="R24" s="189"/>
      <c r="S24" s="190"/>
    </row>
    <row r="25" spans="1:19" ht="16.5" thickBot="1">
      <c r="A25" s="382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6">
        <v>21488</v>
      </c>
      <c r="F25" s="207">
        <v>25176</v>
      </c>
      <c r="G25" s="208">
        <f t="shared" si="7"/>
        <v>117.16306775874908</v>
      </c>
      <c r="H25" s="206">
        <v>1842</v>
      </c>
      <c r="I25" s="209">
        <v>1178</v>
      </c>
      <c r="J25" s="210">
        <f>I25/H25*100</f>
        <v>63.952225841476654</v>
      </c>
      <c r="K25" s="211"/>
      <c r="L25" s="212"/>
      <c r="M25" s="208"/>
      <c r="N25" s="213"/>
      <c r="O25" s="214"/>
      <c r="P25" s="208"/>
      <c r="Q25" s="215"/>
      <c r="R25" s="209"/>
      <c r="S25" s="210"/>
    </row>
    <row r="26" spans="1:19" s="223" customFormat="1" ht="16.5" thickBot="1">
      <c r="A26" s="119" t="s">
        <v>70</v>
      </c>
      <c r="B26" s="46">
        <f>SUM(E26,H26,K26)</f>
        <v>267977</v>
      </c>
      <c r="C26" s="47">
        <f>SUM(C6:C25)</f>
        <v>283832</v>
      </c>
      <c r="D26" s="48">
        <f>C26/B26*100</f>
        <v>105.91655253995678</v>
      </c>
      <c r="E26" s="216">
        <f>SUM(E5:E25)</f>
        <v>240713</v>
      </c>
      <c r="F26" s="217">
        <f>SUM(F6:F25)</f>
        <v>265938</v>
      </c>
      <c r="G26" s="218">
        <f t="shared" si="7"/>
        <v>110.47928445908613</v>
      </c>
      <c r="H26" s="216">
        <f>SUM(H5:H25)</f>
        <v>26797</v>
      </c>
      <c r="I26" s="217">
        <f>SUM(I6:I25)</f>
        <v>17113</v>
      </c>
      <c r="J26" s="218">
        <f>I26/H26*100</f>
        <v>63.86162630145166</v>
      </c>
      <c r="K26" s="216">
        <f>SUM(K5:K25)</f>
        <v>467</v>
      </c>
      <c r="L26" s="217">
        <f>SUM(L5:L25)</f>
        <v>731</v>
      </c>
      <c r="M26" s="218">
        <f>L26/K26*100</f>
        <v>156.53104925053535</v>
      </c>
      <c r="N26" s="219"/>
      <c r="O26" s="220">
        <f>SUM(O5:O25)</f>
        <v>50</v>
      </c>
      <c r="P26" s="218"/>
      <c r="Q26" s="221">
        <f>SUM(Q5:Q25)</f>
        <v>3976</v>
      </c>
      <c r="R26" s="217">
        <f>SUM(R5:R25)</f>
        <v>4386</v>
      </c>
      <c r="S26" s="222">
        <f>R26/Q26*100</f>
        <v>110.3118712273642</v>
      </c>
    </row>
    <row r="27" spans="1:19" ht="16.5" thickBot="1">
      <c r="A27" s="224" t="s">
        <v>50</v>
      </c>
      <c r="B27" s="225">
        <v>267860</v>
      </c>
      <c r="C27" s="226">
        <v>259974</v>
      </c>
      <c r="D27" s="49">
        <v>97.05592473680281</v>
      </c>
      <c r="E27" s="227">
        <v>240249</v>
      </c>
      <c r="F27" s="228">
        <v>234651</v>
      </c>
      <c r="G27" s="229">
        <v>97.6699174606346</v>
      </c>
      <c r="H27" s="227">
        <v>26781</v>
      </c>
      <c r="I27" s="228">
        <v>24759</v>
      </c>
      <c r="J27" s="230">
        <v>92.44987117732721</v>
      </c>
      <c r="K27" s="231">
        <v>830</v>
      </c>
      <c r="L27" s="232">
        <v>564</v>
      </c>
      <c r="M27" s="230">
        <v>67.95180722891565</v>
      </c>
      <c r="N27" s="233"/>
      <c r="O27" s="234"/>
      <c r="P27" s="230"/>
      <c r="Q27" s="227">
        <v>7855</v>
      </c>
      <c r="R27" s="228">
        <v>6763</v>
      </c>
      <c r="S27" s="230">
        <v>86.09802673456397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4" sqref="O24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22.375" style="0" hidden="1" customWidth="1"/>
    <col min="4" max="5" width="0.37109375" style="0" hidden="1" customWidth="1"/>
    <col min="6" max="6" width="10.00390625" style="0" customWidth="1"/>
    <col min="7" max="7" width="12.00390625" style="0" customWidth="1"/>
    <col min="8" max="8" width="10.25390625" style="0" customWidth="1"/>
    <col min="9" max="9" width="9.37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0.12890625" style="0" hidden="1" customWidth="1"/>
    <col min="14" max="14" width="14.875" style="0" customWidth="1"/>
    <col min="15" max="15" width="14.125" style="0" customWidth="1"/>
    <col min="16" max="16" width="11.75390625" style="0" customWidth="1"/>
  </cols>
  <sheetData>
    <row r="1" spans="1:16" ht="18.75" customHeight="1">
      <c r="A1" s="572" t="s">
        <v>99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3"/>
      <c r="M1" s="573"/>
      <c r="O1" s="570">
        <v>43012</v>
      </c>
      <c r="P1" s="571"/>
    </row>
    <row r="2" spans="1:9" ht="18.75" customHeight="1" thickBot="1">
      <c r="A2" s="411"/>
      <c r="F2" s="574"/>
      <c r="G2" s="574"/>
      <c r="H2" s="574"/>
      <c r="I2" s="574"/>
    </row>
    <row r="3" spans="1:16" ht="18.75" customHeight="1" thickBot="1">
      <c r="A3" s="575" t="s">
        <v>100</v>
      </c>
      <c r="B3" s="577" t="s">
        <v>101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9"/>
      <c r="N3" s="564" t="s">
        <v>102</v>
      </c>
      <c r="O3" s="565"/>
      <c r="P3" s="566"/>
    </row>
    <row r="4" spans="1:16" ht="18.75" customHeight="1">
      <c r="A4" s="576"/>
      <c r="B4" s="580" t="s">
        <v>103</v>
      </c>
      <c r="C4" s="581"/>
      <c r="D4" s="581"/>
      <c r="E4" s="582"/>
      <c r="F4" s="583" t="s">
        <v>104</v>
      </c>
      <c r="G4" s="584"/>
      <c r="H4" s="584"/>
      <c r="I4" s="585"/>
      <c r="J4" s="583" t="s">
        <v>105</v>
      </c>
      <c r="K4" s="584"/>
      <c r="L4" s="584"/>
      <c r="M4" s="585"/>
      <c r="N4" s="567"/>
      <c r="O4" s="568"/>
      <c r="P4" s="569"/>
    </row>
    <row r="5" spans="1:16" ht="19.5" thickBot="1">
      <c r="A5" s="576"/>
      <c r="B5" s="412" t="s">
        <v>106</v>
      </c>
      <c r="C5" s="413" t="s">
        <v>107</v>
      </c>
      <c r="D5" s="413" t="s">
        <v>108</v>
      </c>
      <c r="E5" s="414" t="s">
        <v>18</v>
      </c>
      <c r="F5" s="412" t="s">
        <v>106</v>
      </c>
      <c r="G5" s="413" t="s">
        <v>107</v>
      </c>
      <c r="H5" s="413" t="s">
        <v>108</v>
      </c>
      <c r="I5" s="415" t="s">
        <v>18</v>
      </c>
      <c r="J5" s="412" t="s">
        <v>106</v>
      </c>
      <c r="K5" s="413" t="s">
        <v>107</v>
      </c>
      <c r="L5" s="413" t="s">
        <v>108</v>
      </c>
      <c r="M5" s="415" t="s">
        <v>18</v>
      </c>
      <c r="N5" s="416" t="s">
        <v>106</v>
      </c>
      <c r="O5" s="417" t="s">
        <v>109</v>
      </c>
      <c r="P5" s="418" t="s">
        <v>18</v>
      </c>
    </row>
    <row r="6" spans="1:16" ht="18.75">
      <c r="A6" s="419" t="s">
        <v>28</v>
      </c>
      <c r="B6" s="420">
        <v>469</v>
      </c>
      <c r="C6" s="421">
        <v>469</v>
      </c>
      <c r="D6" s="421">
        <v>469</v>
      </c>
      <c r="E6" s="422">
        <f aca="true" t="shared" si="0" ref="E6:E27">D6/B6*100</f>
        <v>100</v>
      </c>
      <c r="F6" s="423"/>
      <c r="G6" s="424"/>
      <c r="H6" s="424"/>
      <c r="I6" s="425"/>
      <c r="J6" s="423"/>
      <c r="K6" s="424"/>
      <c r="L6" s="424"/>
      <c r="M6" s="425"/>
      <c r="N6" s="426"/>
      <c r="O6" s="427"/>
      <c r="P6" s="428"/>
    </row>
    <row r="7" spans="1:16" ht="18.75">
      <c r="A7" s="419" t="s">
        <v>29</v>
      </c>
      <c r="B7" s="429">
        <v>5955</v>
      </c>
      <c r="C7" s="430">
        <v>5955</v>
      </c>
      <c r="D7" s="430">
        <v>5955</v>
      </c>
      <c r="E7" s="431">
        <f t="shared" si="0"/>
        <v>100</v>
      </c>
      <c r="F7" s="432">
        <v>4499</v>
      </c>
      <c r="G7" s="433">
        <v>4499</v>
      </c>
      <c r="H7" s="433">
        <v>4499</v>
      </c>
      <c r="I7" s="434">
        <f aca="true" t="shared" si="1" ref="I7:I27">H7/F7*100</f>
        <v>100</v>
      </c>
      <c r="J7" s="432">
        <v>404</v>
      </c>
      <c r="K7" s="433">
        <v>404</v>
      </c>
      <c r="L7" s="433">
        <v>404</v>
      </c>
      <c r="M7" s="434">
        <f>L7/J7*100</f>
        <v>100</v>
      </c>
      <c r="N7" s="435">
        <v>4136</v>
      </c>
      <c r="O7" s="436">
        <v>5312</v>
      </c>
      <c r="P7" s="437">
        <f aca="true" t="shared" si="2" ref="P7:P26">IF(O7&gt;0,O7/N7*100,"")</f>
        <v>128.43326885880077</v>
      </c>
    </row>
    <row r="8" spans="1:16" ht="18.75">
      <c r="A8" s="419" t="s">
        <v>30</v>
      </c>
      <c r="B8" s="429">
        <v>5042</v>
      </c>
      <c r="C8" s="430">
        <v>5042</v>
      </c>
      <c r="D8" s="430">
        <v>5042</v>
      </c>
      <c r="E8" s="431">
        <f t="shared" si="0"/>
        <v>100</v>
      </c>
      <c r="F8" s="432">
        <v>3022</v>
      </c>
      <c r="G8" s="433">
        <v>3022</v>
      </c>
      <c r="H8" s="433">
        <v>3022</v>
      </c>
      <c r="I8" s="434">
        <f t="shared" si="1"/>
        <v>100</v>
      </c>
      <c r="J8" s="432"/>
      <c r="K8" s="433"/>
      <c r="L8" s="433"/>
      <c r="M8" s="434"/>
      <c r="N8" s="435">
        <v>8116</v>
      </c>
      <c r="O8" s="436">
        <v>9587</v>
      </c>
      <c r="P8" s="437">
        <f t="shared" si="2"/>
        <v>118.12469196648595</v>
      </c>
    </row>
    <row r="9" spans="1:16" ht="18.75">
      <c r="A9" s="419" t="s">
        <v>31</v>
      </c>
      <c r="B9" s="429">
        <v>3723</v>
      </c>
      <c r="C9" s="430">
        <v>3723</v>
      </c>
      <c r="D9" s="430">
        <v>3723</v>
      </c>
      <c r="E9" s="431">
        <f t="shared" si="0"/>
        <v>100</v>
      </c>
      <c r="F9" s="432">
        <v>2482</v>
      </c>
      <c r="G9" s="433">
        <v>2482</v>
      </c>
      <c r="H9" s="433">
        <v>2482</v>
      </c>
      <c r="I9" s="434">
        <f t="shared" si="1"/>
        <v>100</v>
      </c>
      <c r="J9" s="432"/>
      <c r="K9" s="433"/>
      <c r="L9" s="433"/>
      <c r="M9" s="434"/>
      <c r="N9" s="435">
        <v>5045</v>
      </c>
      <c r="O9" s="436">
        <v>3512</v>
      </c>
      <c r="P9" s="437">
        <f t="shared" si="2"/>
        <v>69.61347869177403</v>
      </c>
    </row>
    <row r="10" spans="1:16" ht="18.75">
      <c r="A10" s="419" t="s">
        <v>32</v>
      </c>
      <c r="B10" s="429">
        <v>2759</v>
      </c>
      <c r="C10" s="430">
        <v>2759</v>
      </c>
      <c r="D10" s="430">
        <v>2759</v>
      </c>
      <c r="E10" s="431">
        <f t="shared" si="0"/>
        <v>100</v>
      </c>
      <c r="F10" s="432">
        <v>185</v>
      </c>
      <c r="G10" s="433">
        <v>185</v>
      </c>
      <c r="H10" s="433">
        <v>185</v>
      </c>
      <c r="I10" s="434">
        <f t="shared" si="1"/>
        <v>100</v>
      </c>
      <c r="J10" s="432"/>
      <c r="K10" s="433"/>
      <c r="L10" s="433"/>
      <c r="M10" s="434"/>
      <c r="N10" s="435">
        <v>14821</v>
      </c>
      <c r="O10" s="436">
        <v>12985</v>
      </c>
      <c r="P10" s="437">
        <f t="shared" si="2"/>
        <v>87.61217191822415</v>
      </c>
    </row>
    <row r="11" spans="1:16" ht="18.75">
      <c r="A11" s="419" t="s">
        <v>33</v>
      </c>
      <c r="B11" s="429">
        <v>3383</v>
      </c>
      <c r="C11" s="430">
        <v>3383</v>
      </c>
      <c r="D11" s="430">
        <v>3383</v>
      </c>
      <c r="E11" s="431">
        <f t="shared" si="0"/>
        <v>100</v>
      </c>
      <c r="F11" s="432">
        <v>6286</v>
      </c>
      <c r="G11" s="433">
        <v>6286</v>
      </c>
      <c r="H11" s="433">
        <v>6286</v>
      </c>
      <c r="I11" s="434">
        <f t="shared" si="1"/>
        <v>100</v>
      </c>
      <c r="J11" s="432"/>
      <c r="K11" s="433"/>
      <c r="L11" s="433"/>
      <c r="M11" s="434"/>
      <c r="N11" s="435">
        <v>20576</v>
      </c>
      <c r="O11" s="436">
        <v>20576</v>
      </c>
      <c r="P11" s="437">
        <f t="shared" si="2"/>
        <v>100</v>
      </c>
    </row>
    <row r="12" spans="1:16" ht="18.75">
      <c r="A12" s="419" t="s">
        <v>34</v>
      </c>
      <c r="B12" s="429">
        <v>4080</v>
      </c>
      <c r="C12" s="430">
        <v>4080</v>
      </c>
      <c r="D12" s="430">
        <v>4080</v>
      </c>
      <c r="E12" s="431">
        <f t="shared" si="0"/>
        <v>100</v>
      </c>
      <c r="F12" s="432">
        <v>2472</v>
      </c>
      <c r="G12" s="433">
        <v>2472</v>
      </c>
      <c r="H12" s="433">
        <v>2472</v>
      </c>
      <c r="I12" s="434">
        <f t="shared" si="1"/>
        <v>100</v>
      </c>
      <c r="J12" s="432"/>
      <c r="K12" s="433"/>
      <c r="L12" s="433"/>
      <c r="M12" s="434"/>
      <c r="N12" s="435">
        <v>27525</v>
      </c>
      <c r="O12" s="436">
        <v>18043</v>
      </c>
      <c r="P12" s="437">
        <f t="shared" si="2"/>
        <v>65.55131698455949</v>
      </c>
    </row>
    <row r="13" spans="1:16" ht="18.75">
      <c r="A13" s="419" t="s">
        <v>35</v>
      </c>
      <c r="B13" s="429">
        <v>4397</v>
      </c>
      <c r="C13" s="430">
        <v>4397</v>
      </c>
      <c r="D13" s="430">
        <v>4397</v>
      </c>
      <c r="E13" s="431">
        <f t="shared" si="0"/>
        <v>100</v>
      </c>
      <c r="F13" s="432">
        <v>10375</v>
      </c>
      <c r="G13" s="433">
        <v>10375</v>
      </c>
      <c r="H13" s="433">
        <v>10375</v>
      </c>
      <c r="I13" s="434">
        <f t="shared" si="1"/>
        <v>100</v>
      </c>
      <c r="J13" s="432"/>
      <c r="K13" s="433"/>
      <c r="L13" s="433"/>
      <c r="M13" s="434"/>
      <c r="N13" s="435">
        <v>72858</v>
      </c>
      <c r="O13" s="436">
        <v>58890</v>
      </c>
      <c r="P13" s="437">
        <f t="shared" si="2"/>
        <v>80.82846084163717</v>
      </c>
    </row>
    <row r="14" spans="1:16" ht="18.75">
      <c r="A14" s="419" t="s">
        <v>36</v>
      </c>
      <c r="B14" s="429">
        <v>2564</v>
      </c>
      <c r="C14" s="430">
        <v>2564</v>
      </c>
      <c r="D14" s="430">
        <v>2564</v>
      </c>
      <c r="E14" s="431">
        <f t="shared" si="0"/>
        <v>100</v>
      </c>
      <c r="F14" s="432">
        <v>1394</v>
      </c>
      <c r="G14" s="433">
        <v>1394</v>
      </c>
      <c r="H14" s="433">
        <v>1394</v>
      </c>
      <c r="I14" s="434">
        <f t="shared" si="1"/>
        <v>100</v>
      </c>
      <c r="J14" s="432"/>
      <c r="K14" s="433"/>
      <c r="L14" s="433"/>
      <c r="M14" s="434"/>
      <c r="N14" s="435">
        <v>14379</v>
      </c>
      <c r="O14" s="436">
        <v>10953</v>
      </c>
      <c r="P14" s="437">
        <f t="shared" si="2"/>
        <v>76.17358648028375</v>
      </c>
    </row>
    <row r="15" spans="1:16" ht="18.75">
      <c r="A15" s="419" t="s">
        <v>37</v>
      </c>
      <c r="B15" s="429">
        <v>484</v>
      </c>
      <c r="C15" s="430">
        <v>484</v>
      </c>
      <c r="D15" s="430">
        <v>484</v>
      </c>
      <c r="E15" s="431">
        <f t="shared" si="0"/>
        <v>100</v>
      </c>
      <c r="F15" s="432">
        <v>961</v>
      </c>
      <c r="G15" s="433">
        <v>961</v>
      </c>
      <c r="H15" s="433">
        <v>961</v>
      </c>
      <c r="I15" s="434">
        <f t="shared" si="1"/>
        <v>100</v>
      </c>
      <c r="J15" s="432"/>
      <c r="K15" s="433"/>
      <c r="L15" s="433"/>
      <c r="M15" s="434"/>
      <c r="N15" s="435">
        <v>31177</v>
      </c>
      <c r="O15" s="436">
        <v>22570</v>
      </c>
      <c r="P15" s="437">
        <f t="shared" si="2"/>
        <v>72.39311030567406</v>
      </c>
    </row>
    <row r="16" spans="1:16" ht="18.75">
      <c r="A16" s="419" t="s">
        <v>38</v>
      </c>
      <c r="B16" s="429">
        <v>3067</v>
      </c>
      <c r="C16" s="430">
        <v>3067</v>
      </c>
      <c r="D16" s="430">
        <v>3067</v>
      </c>
      <c r="E16" s="431">
        <f t="shared" si="0"/>
        <v>100</v>
      </c>
      <c r="F16" s="432">
        <v>1386</v>
      </c>
      <c r="G16" s="433">
        <v>1386</v>
      </c>
      <c r="H16" s="433">
        <v>1386</v>
      </c>
      <c r="I16" s="434">
        <f t="shared" si="1"/>
        <v>100</v>
      </c>
      <c r="J16" s="432"/>
      <c r="K16" s="433"/>
      <c r="L16" s="433"/>
      <c r="M16" s="434"/>
      <c r="N16" s="435">
        <v>24388</v>
      </c>
      <c r="O16" s="436">
        <v>24388</v>
      </c>
      <c r="P16" s="437">
        <f t="shared" si="2"/>
        <v>100</v>
      </c>
    </row>
    <row r="17" spans="1:16" ht="18.75">
      <c r="A17" s="419" t="s">
        <v>39</v>
      </c>
      <c r="B17" s="429">
        <v>1581</v>
      </c>
      <c r="C17" s="430">
        <v>1581</v>
      </c>
      <c r="D17" s="430">
        <v>1581</v>
      </c>
      <c r="E17" s="431">
        <f t="shared" si="0"/>
        <v>100</v>
      </c>
      <c r="F17" s="432">
        <v>600</v>
      </c>
      <c r="G17" s="433">
        <v>600</v>
      </c>
      <c r="H17" s="433">
        <v>600</v>
      </c>
      <c r="I17" s="434">
        <f t="shared" si="1"/>
        <v>100</v>
      </c>
      <c r="J17" s="432"/>
      <c r="K17" s="433"/>
      <c r="L17" s="433"/>
      <c r="M17" s="434"/>
      <c r="N17" s="435">
        <v>10293</v>
      </c>
      <c r="O17" s="436">
        <v>8669</v>
      </c>
      <c r="P17" s="437">
        <f t="shared" si="2"/>
        <v>84.22228699115905</v>
      </c>
    </row>
    <row r="18" spans="1:16" ht="18.75">
      <c r="A18" s="419" t="s">
        <v>40</v>
      </c>
      <c r="B18" s="429">
        <v>3570</v>
      </c>
      <c r="C18" s="430">
        <v>3570</v>
      </c>
      <c r="D18" s="430">
        <v>3570</v>
      </c>
      <c r="E18" s="431">
        <f t="shared" si="0"/>
        <v>100</v>
      </c>
      <c r="F18" s="432">
        <v>1662</v>
      </c>
      <c r="G18" s="433">
        <v>1662</v>
      </c>
      <c r="H18" s="433">
        <v>1662</v>
      </c>
      <c r="I18" s="434">
        <f t="shared" si="1"/>
        <v>100</v>
      </c>
      <c r="J18" s="432"/>
      <c r="K18" s="433"/>
      <c r="L18" s="433"/>
      <c r="M18" s="434"/>
      <c r="N18" s="435">
        <v>26570</v>
      </c>
      <c r="O18" s="436">
        <v>25364</v>
      </c>
      <c r="P18" s="437">
        <f t="shared" si="2"/>
        <v>95.46104629281145</v>
      </c>
    </row>
    <row r="19" spans="1:16" ht="18.75">
      <c r="A19" s="419" t="s">
        <v>41</v>
      </c>
      <c r="B19" s="429">
        <v>1603</v>
      </c>
      <c r="C19" s="430">
        <v>1603</v>
      </c>
      <c r="D19" s="430">
        <v>1603</v>
      </c>
      <c r="E19" s="431">
        <f t="shared" si="0"/>
        <v>100</v>
      </c>
      <c r="F19" s="432">
        <v>1816</v>
      </c>
      <c r="G19" s="433">
        <v>1816</v>
      </c>
      <c r="H19" s="433">
        <v>1816</v>
      </c>
      <c r="I19" s="434">
        <f t="shared" si="1"/>
        <v>100</v>
      </c>
      <c r="J19" s="432"/>
      <c r="K19" s="433"/>
      <c r="L19" s="433"/>
      <c r="M19" s="434"/>
      <c r="N19" s="435">
        <v>12119</v>
      </c>
      <c r="O19" s="436">
        <v>9579</v>
      </c>
      <c r="P19" s="437">
        <f t="shared" si="2"/>
        <v>79.04117501444013</v>
      </c>
    </row>
    <row r="20" spans="1:16" ht="18.75">
      <c r="A20" s="419" t="s">
        <v>42</v>
      </c>
      <c r="B20" s="429">
        <v>3124</v>
      </c>
      <c r="C20" s="430">
        <v>3124</v>
      </c>
      <c r="D20" s="430">
        <v>3124</v>
      </c>
      <c r="E20" s="431">
        <f t="shared" si="0"/>
        <v>100</v>
      </c>
      <c r="F20" s="432">
        <v>3555</v>
      </c>
      <c r="G20" s="433">
        <v>3555</v>
      </c>
      <c r="H20" s="433">
        <v>3555</v>
      </c>
      <c r="I20" s="434">
        <f t="shared" si="1"/>
        <v>100</v>
      </c>
      <c r="J20" s="432"/>
      <c r="K20" s="433"/>
      <c r="L20" s="433"/>
      <c r="M20" s="434"/>
      <c r="N20" s="435">
        <v>22500</v>
      </c>
      <c r="O20" s="436">
        <v>9301</v>
      </c>
      <c r="P20" s="437">
        <f t="shared" si="2"/>
        <v>41.33777777777778</v>
      </c>
    </row>
    <row r="21" spans="1:16" ht="18.75">
      <c r="A21" s="419" t="s">
        <v>43</v>
      </c>
      <c r="B21" s="429">
        <v>1751</v>
      </c>
      <c r="C21" s="430">
        <v>1751</v>
      </c>
      <c r="D21" s="430">
        <v>1751</v>
      </c>
      <c r="E21" s="431">
        <f t="shared" si="0"/>
        <v>100</v>
      </c>
      <c r="F21" s="432">
        <v>4172</v>
      </c>
      <c r="G21" s="433">
        <v>4172</v>
      </c>
      <c r="H21" s="433">
        <v>4172</v>
      </c>
      <c r="I21" s="434">
        <f t="shared" si="1"/>
        <v>100</v>
      </c>
      <c r="J21" s="432"/>
      <c r="K21" s="433"/>
      <c r="L21" s="433"/>
      <c r="M21" s="434"/>
      <c r="N21" s="435">
        <v>53854</v>
      </c>
      <c r="O21" s="436">
        <v>29050</v>
      </c>
      <c r="P21" s="437">
        <f t="shared" si="2"/>
        <v>53.942139859620454</v>
      </c>
    </row>
    <row r="22" spans="1:16" ht="18.75">
      <c r="A22" s="419" t="s">
        <v>44</v>
      </c>
      <c r="B22" s="429">
        <v>2841</v>
      </c>
      <c r="C22" s="430">
        <v>2841</v>
      </c>
      <c r="D22" s="430">
        <v>2841</v>
      </c>
      <c r="E22" s="431">
        <f t="shared" si="0"/>
        <v>100</v>
      </c>
      <c r="F22" s="432">
        <v>3098</v>
      </c>
      <c r="G22" s="433">
        <v>3098</v>
      </c>
      <c r="H22" s="433">
        <v>3098</v>
      </c>
      <c r="I22" s="434">
        <f t="shared" si="1"/>
        <v>100</v>
      </c>
      <c r="J22" s="432"/>
      <c r="K22" s="433"/>
      <c r="L22" s="433"/>
      <c r="M22" s="434"/>
      <c r="N22" s="435">
        <v>22408</v>
      </c>
      <c r="O22" s="436">
        <v>12490</v>
      </c>
      <c r="P22" s="437">
        <f t="shared" si="2"/>
        <v>55.73902177793645</v>
      </c>
    </row>
    <row r="23" spans="1:16" ht="18.75">
      <c r="A23" s="419" t="s">
        <v>45</v>
      </c>
      <c r="B23" s="429">
        <v>3326</v>
      </c>
      <c r="C23" s="430">
        <v>3326</v>
      </c>
      <c r="D23" s="430">
        <v>3326</v>
      </c>
      <c r="E23" s="431">
        <f t="shared" si="0"/>
        <v>100</v>
      </c>
      <c r="F23" s="432">
        <v>1121</v>
      </c>
      <c r="G23" s="433">
        <v>1121</v>
      </c>
      <c r="H23" s="433">
        <v>1121</v>
      </c>
      <c r="I23" s="434">
        <f t="shared" si="1"/>
        <v>100</v>
      </c>
      <c r="J23" s="432"/>
      <c r="K23" s="433"/>
      <c r="L23" s="433"/>
      <c r="M23" s="434"/>
      <c r="N23" s="435">
        <v>16285</v>
      </c>
      <c r="O23" s="436">
        <v>3247</v>
      </c>
      <c r="P23" s="437">
        <f t="shared" si="2"/>
        <v>19.938593797973596</v>
      </c>
    </row>
    <row r="24" spans="1:16" ht="18.75">
      <c r="A24" s="419" t="s">
        <v>46</v>
      </c>
      <c r="B24" s="429">
        <v>5716</v>
      </c>
      <c r="C24" s="430">
        <v>5716</v>
      </c>
      <c r="D24" s="430">
        <v>5716</v>
      </c>
      <c r="E24" s="431">
        <f t="shared" si="0"/>
        <v>100</v>
      </c>
      <c r="F24" s="432">
        <v>2025</v>
      </c>
      <c r="G24" s="433">
        <v>2025</v>
      </c>
      <c r="H24" s="433">
        <v>2025</v>
      </c>
      <c r="I24" s="434">
        <f t="shared" si="1"/>
        <v>100</v>
      </c>
      <c r="J24" s="432"/>
      <c r="K24" s="433"/>
      <c r="L24" s="433"/>
      <c r="M24" s="434"/>
      <c r="N24" s="435">
        <v>28000</v>
      </c>
      <c r="O24" s="436">
        <v>22000</v>
      </c>
      <c r="P24" s="437">
        <f t="shared" si="2"/>
        <v>78.57142857142857</v>
      </c>
    </row>
    <row r="25" spans="1:16" ht="18.75">
      <c r="A25" s="419" t="s">
        <v>47</v>
      </c>
      <c r="B25" s="438">
        <v>3818</v>
      </c>
      <c r="C25" s="439">
        <v>3818</v>
      </c>
      <c r="D25" s="439">
        <v>3818</v>
      </c>
      <c r="E25" s="440">
        <f t="shared" si="0"/>
        <v>100</v>
      </c>
      <c r="F25" s="441">
        <v>1570</v>
      </c>
      <c r="G25" s="442">
        <v>1570</v>
      </c>
      <c r="H25" s="442">
        <v>1570</v>
      </c>
      <c r="I25" s="434">
        <f t="shared" si="1"/>
        <v>100</v>
      </c>
      <c r="J25" s="432"/>
      <c r="K25" s="433"/>
      <c r="L25" s="433"/>
      <c r="M25" s="434"/>
      <c r="N25" s="435">
        <v>64200</v>
      </c>
      <c r="O25" s="436">
        <v>47880</v>
      </c>
      <c r="P25" s="437">
        <f t="shared" si="2"/>
        <v>74.57943925233644</v>
      </c>
    </row>
    <row r="26" spans="1:16" ht="18.75">
      <c r="A26" s="419" t="s">
        <v>48</v>
      </c>
      <c r="B26" s="429">
        <v>4379</v>
      </c>
      <c r="C26" s="430">
        <v>4379</v>
      </c>
      <c r="D26" s="430">
        <v>4379</v>
      </c>
      <c r="E26" s="431">
        <f t="shared" si="0"/>
        <v>100</v>
      </c>
      <c r="F26" s="432">
        <v>4115</v>
      </c>
      <c r="G26" s="433">
        <v>4115</v>
      </c>
      <c r="H26" s="433">
        <v>4115</v>
      </c>
      <c r="I26" s="434">
        <f t="shared" si="1"/>
        <v>100</v>
      </c>
      <c r="J26" s="432">
        <v>803</v>
      </c>
      <c r="K26" s="433"/>
      <c r="L26" s="433"/>
      <c r="M26" s="434"/>
      <c r="N26" s="435">
        <v>48208</v>
      </c>
      <c r="O26" s="436">
        <v>48208</v>
      </c>
      <c r="P26" s="437">
        <f t="shared" si="2"/>
        <v>100</v>
      </c>
    </row>
    <row r="27" spans="1:16" ht="19.5" thickBot="1">
      <c r="A27" s="443" t="s">
        <v>70</v>
      </c>
      <c r="B27" s="444">
        <f>SUM(B6:B26)</f>
        <v>67632</v>
      </c>
      <c r="C27" s="445">
        <f>SUM(C6:C26)</f>
        <v>67632</v>
      </c>
      <c r="D27" s="445">
        <f>SUM(D6:D26)</f>
        <v>67632</v>
      </c>
      <c r="E27" s="446">
        <f t="shared" si="0"/>
        <v>100</v>
      </c>
      <c r="F27" s="447">
        <f>SUM(F6:F26)</f>
        <v>56796</v>
      </c>
      <c r="G27" s="448">
        <f>SUM(G6:G26)</f>
        <v>56796</v>
      </c>
      <c r="H27" s="448">
        <f>SUM(H6:H26)</f>
        <v>56796</v>
      </c>
      <c r="I27" s="449">
        <f t="shared" si="1"/>
        <v>100</v>
      </c>
      <c r="J27" s="447">
        <f>SUM(J6:J26)</f>
        <v>1207</v>
      </c>
      <c r="K27" s="448">
        <f>SUM(K6:K26)</f>
        <v>404</v>
      </c>
      <c r="L27" s="448">
        <f>SUM(L6:L26)</f>
        <v>404</v>
      </c>
      <c r="M27" s="449">
        <f>L27/J27*100</f>
        <v>33.471416735708374</v>
      </c>
      <c r="N27" s="450">
        <f>SUM(N7:N26)</f>
        <v>527458</v>
      </c>
      <c r="O27" s="451">
        <f>SUM(O7:O26)</f>
        <v>402604</v>
      </c>
      <c r="P27" s="452">
        <f>O27/N27*100</f>
        <v>76.32911056425345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E1">
      <selection activeCell="T26" sqref="T26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8.875" style="51" customWidth="1"/>
    <col min="4" max="5" width="8.125" style="51" customWidth="1"/>
    <col min="6" max="6" width="8.875" style="51" customWidth="1"/>
    <col min="7" max="7" width="7.75390625" style="51" customWidth="1"/>
    <col min="8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1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875" style="51" customWidth="1"/>
    <col min="18" max="18" width="9.625" style="51" customWidth="1"/>
    <col min="19" max="19" width="8.625" style="51" customWidth="1"/>
    <col min="20" max="20" width="8.0039062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95" t="s">
        <v>93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6"/>
      <c r="M1" s="596"/>
      <c r="N1" s="596"/>
      <c r="O1" s="127"/>
      <c r="P1" s="127"/>
      <c r="Q1" s="127"/>
      <c r="R1" s="127"/>
      <c r="S1" s="128"/>
      <c r="T1" s="128"/>
      <c r="U1" s="128"/>
      <c r="V1" s="129"/>
      <c r="W1" s="129"/>
      <c r="X1" s="129"/>
      <c r="Y1" s="129"/>
      <c r="Z1" s="129"/>
    </row>
    <row r="2" spans="1:26" ht="15.7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589">
        <v>43012</v>
      </c>
      <c r="K2" s="589"/>
      <c r="L2" s="130"/>
      <c r="M2" s="130"/>
      <c r="N2" s="130"/>
      <c r="O2" s="130"/>
      <c r="P2" s="130"/>
      <c r="Q2" s="129"/>
      <c r="R2" s="129"/>
      <c r="S2" s="130"/>
      <c r="T2" s="130"/>
      <c r="U2" s="130"/>
      <c r="V2" s="129"/>
      <c r="W2" s="129"/>
      <c r="X2" s="129"/>
      <c r="Y2" s="129"/>
      <c r="Z2" s="129"/>
    </row>
    <row r="3" spans="1:26" ht="15.75" customHeight="1" thickBot="1">
      <c r="A3" s="590" t="s">
        <v>0</v>
      </c>
      <c r="B3" s="592" t="s">
        <v>71</v>
      </c>
      <c r="C3" s="593"/>
      <c r="D3" s="593"/>
      <c r="E3" s="593"/>
      <c r="F3" s="594"/>
      <c r="G3" s="586" t="s">
        <v>72</v>
      </c>
      <c r="H3" s="587"/>
      <c r="I3" s="587"/>
      <c r="J3" s="587"/>
      <c r="K3" s="588"/>
      <c r="L3" s="586" t="s">
        <v>73</v>
      </c>
      <c r="M3" s="587"/>
      <c r="N3" s="587"/>
      <c r="O3" s="587"/>
      <c r="P3" s="588"/>
      <c r="Q3" s="586" t="s">
        <v>74</v>
      </c>
      <c r="R3" s="587"/>
      <c r="S3" s="587"/>
      <c r="T3" s="587"/>
      <c r="U3" s="588"/>
      <c r="V3" s="586" t="s">
        <v>91</v>
      </c>
      <c r="W3" s="587"/>
      <c r="X3" s="587"/>
      <c r="Y3" s="587"/>
      <c r="Z3" s="588"/>
    </row>
    <row r="4" spans="1:26" ht="40.5" customHeight="1" thickBot="1">
      <c r="A4" s="591"/>
      <c r="B4" s="132" t="s">
        <v>92</v>
      </c>
      <c r="C4" s="133" t="s">
        <v>76</v>
      </c>
      <c r="D4" s="133" t="s">
        <v>77</v>
      </c>
      <c r="E4" s="134" t="s">
        <v>78</v>
      </c>
      <c r="F4" s="135" t="s">
        <v>18</v>
      </c>
      <c r="G4" s="132" t="s">
        <v>92</v>
      </c>
      <c r="H4" s="134" t="s">
        <v>76</v>
      </c>
      <c r="I4" s="133" t="s">
        <v>77</v>
      </c>
      <c r="J4" s="134" t="s">
        <v>78</v>
      </c>
      <c r="K4" s="135" t="s">
        <v>18</v>
      </c>
      <c r="L4" s="132" t="s">
        <v>92</v>
      </c>
      <c r="M4" s="134" t="s">
        <v>76</v>
      </c>
      <c r="N4" s="133" t="s">
        <v>77</v>
      </c>
      <c r="O4" s="134" t="s">
        <v>78</v>
      </c>
      <c r="P4" s="135" t="s">
        <v>18</v>
      </c>
      <c r="Q4" s="132" t="s">
        <v>92</v>
      </c>
      <c r="R4" s="134" t="s">
        <v>76</v>
      </c>
      <c r="S4" s="133" t="s">
        <v>77</v>
      </c>
      <c r="T4" s="133" t="s">
        <v>78</v>
      </c>
      <c r="U4" s="135" t="s">
        <v>18</v>
      </c>
      <c r="V4" s="132" t="s">
        <v>75</v>
      </c>
      <c r="W4" s="134" t="s">
        <v>76</v>
      </c>
      <c r="X4" s="338" t="s">
        <v>77</v>
      </c>
      <c r="Y4" s="133" t="s">
        <v>78</v>
      </c>
      <c r="Z4" s="135" t="s">
        <v>18</v>
      </c>
    </row>
    <row r="5" spans="1:26" ht="15.75">
      <c r="A5" s="136" t="s">
        <v>28</v>
      </c>
      <c r="B5" s="137">
        <v>465</v>
      </c>
      <c r="C5" s="138">
        <v>9</v>
      </c>
      <c r="D5" s="138">
        <v>519</v>
      </c>
      <c r="E5" s="138">
        <f>C5+D5</f>
        <v>528</v>
      </c>
      <c r="F5" s="139">
        <f>E5/B5*100</f>
        <v>113.54838709677419</v>
      </c>
      <c r="G5" s="140"/>
      <c r="H5" s="138"/>
      <c r="I5" s="141"/>
      <c r="J5" s="138"/>
      <c r="K5" s="139"/>
      <c r="L5" s="140"/>
      <c r="M5" s="138"/>
      <c r="N5" s="141"/>
      <c r="O5" s="138"/>
      <c r="P5" s="142"/>
      <c r="Q5" s="137"/>
      <c r="R5" s="138"/>
      <c r="S5" s="141"/>
      <c r="T5" s="138"/>
      <c r="U5" s="142"/>
      <c r="V5" s="145">
        <v>142</v>
      </c>
      <c r="W5" s="143">
        <v>0</v>
      </c>
      <c r="X5" s="144"/>
      <c r="Y5" s="143"/>
      <c r="Z5" s="149"/>
    </row>
    <row r="6" spans="1:26" ht="15.75">
      <c r="A6" s="50" t="s">
        <v>29</v>
      </c>
      <c r="B6" s="145">
        <v>3000</v>
      </c>
      <c r="C6" s="143">
        <v>0.5</v>
      </c>
      <c r="D6" s="144">
        <v>3897</v>
      </c>
      <c r="E6" s="143">
        <f aca="true" t="shared" si="0" ref="E6:E25">C6+D6</f>
        <v>3897.5</v>
      </c>
      <c r="F6" s="146">
        <f aca="true" t="shared" si="1" ref="F6:F25">(E6*100)/B6</f>
        <v>129.91666666666666</v>
      </c>
      <c r="G6" s="147">
        <v>3000</v>
      </c>
      <c r="H6" s="148">
        <v>0.4</v>
      </c>
      <c r="I6" s="144">
        <v>2291</v>
      </c>
      <c r="J6" s="143">
        <f aca="true" t="shared" si="2" ref="J6:J26">SUM(H6,I6)</f>
        <v>2291.4</v>
      </c>
      <c r="K6" s="146">
        <f aca="true" t="shared" si="3" ref="K6:K21">(J6*100)/G6</f>
        <v>76.38</v>
      </c>
      <c r="L6" s="147">
        <v>1500</v>
      </c>
      <c r="M6" s="143"/>
      <c r="N6" s="144">
        <v>1480</v>
      </c>
      <c r="O6" s="143">
        <f>N6+M6</f>
        <v>1480</v>
      </c>
      <c r="P6" s="149">
        <f>(O6*100)/L6</f>
        <v>98.66666666666667</v>
      </c>
      <c r="Q6" s="145">
        <v>5000</v>
      </c>
      <c r="R6" s="143"/>
      <c r="S6" s="144">
        <v>5861</v>
      </c>
      <c r="T6" s="143">
        <f aca="true" t="shared" si="4" ref="T6:T26">S6+R6</f>
        <v>5861</v>
      </c>
      <c r="U6" s="149">
        <f aca="true" t="shared" si="5" ref="U6:U25">(T6*100)/Q6</f>
        <v>117.22</v>
      </c>
      <c r="V6" s="145">
        <v>4500</v>
      </c>
      <c r="W6" s="143">
        <v>1000</v>
      </c>
      <c r="X6" s="144"/>
      <c r="Y6" s="143">
        <f>X6+W6</f>
        <v>1000</v>
      </c>
      <c r="Z6" s="149">
        <f>(Y6*100)/V6</f>
        <v>22.22222222222222</v>
      </c>
    </row>
    <row r="7" spans="1:26" ht="15.75">
      <c r="A7" s="50" t="s">
        <v>30</v>
      </c>
      <c r="B7" s="145">
        <v>2350</v>
      </c>
      <c r="C7" s="143">
        <v>350</v>
      </c>
      <c r="D7" s="144">
        <v>2350</v>
      </c>
      <c r="E7" s="143">
        <f t="shared" si="0"/>
        <v>2700</v>
      </c>
      <c r="F7" s="146">
        <f t="shared" si="1"/>
        <v>114.8936170212766</v>
      </c>
      <c r="G7" s="147">
        <v>3850</v>
      </c>
      <c r="H7" s="143">
        <v>3752</v>
      </c>
      <c r="I7" s="144">
        <v>10725</v>
      </c>
      <c r="J7" s="143">
        <f t="shared" si="2"/>
        <v>14477</v>
      </c>
      <c r="K7" s="146">
        <f t="shared" si="3"/>
        <v>376.02597402597405</v>
      </c>
      <c r="L7" s="147">
        <v>2500</v>
      </c>
      <c r="M7" s="143"/>
      <c r="N7" s="144">
        <v>3500</v>
      </c>
      <c r="O7" s="143">
        <f>N7+M7</f>
        <v>3500</v>
      </c>
      <c r="P7" s="149">
        <f>(O7*100)/L7</f>
        <v>140</v>
      </c>
      <c r="Q7" s="145">
        <v>16200</v>
      </c>
      <c r="R7" s="143">
        <v>1500</v>
      </c>
      <c r="S7" s="144">
        <v>6253</v>
      </c>
      <c r="T7" s="143">
        <f t="shared" si="4"/>
        <v>7753</v>
      </c>
      <c r="U7" s="149">
        <f t="shared" si="5"/>
        <v>47.858024691358025</v>
      </c>
      <c r="V7" s="145">
        <v>16800</v>
      </c>
      <c r="W7" s="143">
        <v>600</v>
      </c>
      <c r="X7" s="144">
        <v>16000</v>
      </c>
      <c r="Y7" s="143">
        <f>X7+W7</f>
        <v>16600</v>
      </c>
      <c r="Z7" s="149">
        <f>(Y7*100)/V7</f>
        <v>98.80952380952381</v>
      </c>
    </row>
    <row r="8" spans="1:26" ht="15.75">
      <c r="A8" s="50" t="s">
        <v>31</v>
      </c>
      <c r="B8" s="145">
        <v>2000</v>
      </c>
      <c r="C8" s="143">
        <v>300</v>
      </c>
      <c r="D8" s="144">
        <v>3000</v>
      </c>
      <c r="E8" s="143">
        <f t="shared" si="0"/>
        <v>3300</v>
      </c>
      <c r="F8" s="146">
        <f t="shared" si="1"/>
        <v>165</v>
      </c>
      <c r="G8" s="147">
        <v>650</v>
      </c>
      <c r="H8" s="143"/>
      <c r="I8" s="144">
        <v>650</v>
      </c>
      <c r="J8" s="143">
        <f t="shared" si="2"/>
        <v>650</v>
      </c>
      <c r="K8" s="146">
        <f t="shared" si="3"/>
        <v>100</v>
      </c>
      <c r="L8" s="147">
        <v>150</v>
      </c>
      <c r="M8" s="143"/>
      <c r="N8" s="144">
        <v>150</v>
      </c>
      <c r="O8" s="143">
        <f>N8+M8</f>
        <v>150</v>
      </c>
      <c r="P8" s="149">
        <f>(O8*100)/L8</f>
        <v>100</v>
      </c>
      <c r="Q8" s="145"/>
      <c r="R8" s="143"/>
      <c r="S8" s="144"/>
      <c r="T8" s="143"/>
      <c r="U8" s="149"/>
      <c r="V8" s="145">
        <v>560</v>
      </c>
      <c r="W8" s="143">
        <v>50</v>
      </c>
      <c r="X8" s="144"/>
      <c r="Y8" s="143"/>
      <c r="Z8" s="149"/>
    </row>
    <row r="9" spans="1:26" ht="15.75">
      <c r="A9" s="50" t="s">
        <v>32</v>
      </c>
      <c r="B9" s="145">
        <v>3500</v>
      </c>
      <c r="C9" s="143"/>
      <c r="D9" s="144">
        <v>3620</v>
      </c>
      <c r="E9" s="143">
        <f t="shared" si="0"/>
        <v>3620</v>
      </c>
      <c r="F9" s="146">
        <f t="shared" si="1"/>
        <v>103.42857142857143</v>
      </c>
      <c r="G9" s="147">
        <v>2500</v>
      </c>
      <c r="H9" s="143"/>
      <c r="I9" s="144">
        <v>2400</v>
      </c>
      <c r="J9" s="143">
        <f t="shared" si="2"/>
        <v>2400</v>
      </c>
      <c r="K9" s="146">
        <f t="shared" si="3"/>
        <v>96</v>
      </c>
      <c r="L9" s="147">
        <v>1400</v>
      </c>
      <c r="M9" s="143"/>
      <c r="N9" s="144">
        <v>3500</v>
      </c>
      <c r="O9" s="143">
        <f>N9+M9</f>
        <v>3500</v>
      </c>
      <c r="P9" s="149">
        <f>(O9*100)/L9</f>
        <v>250</v>
      </c>
      <c r="Q9" s="145"/>
      <c r="R9" s="143"/>
      <c r="S9" s="144"/>
      <c r="T9" s="143"/>
      <c r="U9" s="149"/>
      <c r="V9" s="145">
        <v>1400</v>
      </c>
      <c r="W9" s="143">
        <v>0</v>
      </c>
      <c r="X9" s="144">
        <v>2000</v>
      </c>
      <c r="Y9" s="143">
        <f>X9+W9</f>
        <v>2000</v>
      </c>
      <c r="Z9" s="149">
        <f>(Y9*100)/V9</f>
        <v>142.85714285714286</v>
      </c>
    </row>
    <row r="10" spans="1:26" ht="15.75">
      <c r="A10" s="50" t="s">
        <v>33</v>
      </c>
      <c r="B10" s="145">
        <v>691</v>
      </c>
      <c r="C10" s="143">
        <v>65</v>
      </c>
      <c r="D10" s="144">
        <v>3346</v>
      </c>
      <c r="E10" s="143">
        <f t="shared" si="0"/>
        <v>3411</v>
      </c>
      <c r="F10" s="146">
        <f t="shared" si="1"/>
        <v>493.63241678726484</v>
      </c>
      <c r="G10" s="147">
        <v>2152</v>
      </c>
      <c r="H10" s="143">
        <v>3123</v>
      </c>
      <c r="I10" s="144">
        <v>5000</v>
      </c>
      <c r="J10" s="143">
        <f t="shared" si="2"/>
        <v>8123</v>
      </c>
      <c r="K10" s="146">
        <f t="shared" si="3"/>
        <v>377.4628252788104</v>
      </c>
      <c r="L10" s="147">
        <v>1830</v>
      </c>
      <c r="M10" s="143">
        <v>708</v>
      </c>
      <c r="N10" s="144">
        <v>1400</v>
      </c>
      <c r="O10" s="143">
        <f aca="true" t="shared" si="6" ref="O10:O26">N10+M10</f>
        <v>2108</v>
      </c>
      <c r="P10" s="149">
        <f aca="true" t="shared" si="7" ref="P10:P25">(O10*100)/L10</f>
        <v>115.19125683060109</v>
      </c>
      <c r="Q10" s="145">
        <v>4964</v>
      </c>
      <c r="R10" s="143">
        <v>454</v>
      </c>
      <c r="S10" s="144">
        <v>3000</v>
      </c>
      <c r="T10" s="143">
        <f t="shared" si="4"/>
        <v>3454</v>
      </c>
      <c r="U10" s="149">
        <f t="shared" si="5"/>
        <v>69.58098307816277</v>
      </c>
      <c r="V10" s="145">
        <v>1268</v>
      </c>
      <c r="W10" s="143">
        <v>289</v>
      </c>
      <c r="X10" s="144"/>
      <c r="Y10" s="143">
        <f>X10+W10</f>
        <v>289</v>
      </c>
      <c r="Z10" s="149">
        <f>(Y10*100)/V10</f>
        <v>22.79179810725552</v>
      </c>
    </row>
    <row r="11" spans="1:26" ht="15.75">
      <c r="A11" s="50" t="s">
        <v>34</v>
      </c>
      <c r="B11" s="145">
        <v>1215</v>
      </c>
      <c r="C11" s="143">
        <v>212</v>
      </c>
      <c r="D11" s="144">
        <v>2154</v>
      </c>
      <c r="E11" s="143">
        <f t="shared" si="0"/>
        <v>2366</v>
      </c>
      <c r="F11" s="146">
        <f t="shared" si="1"/>
        <v>194.73251028806584</v>
      </c>
      <c r="G11" s="147">
        <v>4200</v>
      </c>
      <c r="H11" s="143">
        <v>900</v>
      </c>
      <c r="I11" s="144">
        <v>3865</v>
      </c>
      <c r="J11" s="143">
        <f t="shared" si="2"/>
        <v>4765</v>
      </c>
      <c r="K11" s="146">
        <f t="shared" si="3"/>
        <v>113.45238095238095</v>
      </c>
      <c r="L11" s="147">
        <v>1580</v>
      </c>
      <c r="M11" s="143">
        <v>69</v>
      </c>
      <c r="N11" s="144">
        <v>1500</v>
      </c>
      <c r="O11" s="143">
        <f t="shared" si="6"/>
        <v>1569</v>
      </c>
      <c r="P11" s="149">
        <f t="shared" si="7"/>
        <v>99.30379746835443</v>
      </c>
      <c r="Q11" s="145">
        <v>1830</v>
      </c>
      <c r="R11" s="143">
        <v>200</v>
      </c>
      <c r="S11" s="144">
        <v>470</v>
      </c>
      <c r="T11" s="143">
        <f t="shared" si="4"/>
        <v>670</v>
      </c>
      <c r="U11" s="149">
        <f t="shared" si="5"/>
        <v>36.612021857923494</v>
      </c>
      <c r="V11" s="145">
        <v>2450</v>
      </c>
      <c r="W11" s="143">
        <v>497</v>
      </c>
      <c r="X11" s="144"/>
      <c r="Y11" s="143">
        <f>X11+W11</f>
        <v>497</v>
      </c>
      <c r="Z11" s="149">
        <f>(Y11*100)/V11</f>
        <v>20.285714285714285</v>
      </c>
    </row>
    <row r="12" spans="1:26" ht="15.75">
      <c r="A12" s="50" t="s">
        <v>35</v>
      </c>
      <c r="B12" s="145">
        <v>880</v>
      </c>
      <c r="C12" s="143">
        <v>60</v>
      </c>
      <c r="D12" s="144">
        <v>2419</v>
      </c>
      <c r="E12" s="143">
        <f t="shared" si="0"/>
        <v>2479</v>
      </c>
      <c r="F12" s="146">
        <f t="shared" si="1"/>
        <v>281.70454545454544</v>
      </c>
      <c r="G12" s="147">
        <v>6250</v>
      </c>
      <c r="H12" s="143">
        <v>2417</v>
      </c>
      <c r="I12" s="144">
        <v>9706</v>
      </c>
      <c r="J12" s="143">
        <f t="shared" si="2"/>
        <v>12123</v>
      </c>
      <c r="K12" s="146">
        <f t="shared" si="3"/>
        <v>193.968</v>
      </c>
      <c r="L12" s="147">
        <v>2870</v>
      </c>
      <c r="M12" s="143">
        <v>370</v>
      </c>
      <c r="N12" s="144">
        <v>3048</v>
      </c>
      <c r="O12" s="143">
        <f t="shared" si="6"/>
        <v>3418</v>
      </c>
      <c r="P12" s="149">
        <f t="shared" si="7"/>
        <v>119.09407665505226</v>
      </c>
      <c r="Q12" s="145">
        <v>39000</v>
      </c>
      <c r="R12" s="143">
        <v>16280</v>
      </c>
      <c r="S12" s="144">
        <v>25579</v>
      </c>
      <c r="T12" s="143">
        <f t="shared" si="4"/>
        <v>41859</v>
      </c>
      <c r="U12" s="149">
        <f t="shared" si="5"/>
        <v>107.33076923076923</v>
      </c>
      <c r="V12" s="145">
        <v>17550</v>
      </c>
      <c r="W12" s="143">
        <v>2124</v>
      </c>
      <c r="X12" s="144">
        <v>16045</v>
      </c>
      <c r="Y12" s="143">
        <f>X12+W12</f>
        <v>18169</v>
      </c>
      <c r="Z12" s="149">
        <f>(Y12*100)/V12</f>
        <v>103.52706552706553</v>
      </c>
    </row>
    <row r="13" spans="1:26" ht="15.75">
      <c r="A13" s="50" t="s">
        <v>36</v>
      </c>
      <c r="B13" s="145">
        <v>1500</v>
      </c>
      <c r="C13" s="143">
        <v>2150</v>
      </c>
      <c r="D13" s="144">
        <v>3302</v>
      </c>
      <c r="E13" s="143">
        <f t="shared" si="0"/>
        <v>5452</v>
      </c>
      <c r="F13" s="146">
        <f t="shared" si="1"/>
        <v>363.46666666666664</v>
      </c>
      <c r="G13" s="147">
        <v>1801</v>
      </c>
      <c r="H13" s="143"/>
      <c r="I13" s="144"/>
      <c r="J13" s="143"/>
      <c r="K13" s="146"/>
      <c r="L13" s="147">
        <v>1440</v>
      </c>
      <c r="M13" s="143">
        <v>2070</v>
      </c>
      <c r="N13" s="144"/>
      <c r="O13" s="143">
        <f t="shared" si="6"/>
        <v>2070</v>
      </c>
      <c r="P13" s="149">
        <f t="shared" si="7"/>
        <v>143.75</v>
      </c>
      <c r="Q13" s="145">
        <v>6845</v>
      </c>
      <c r="R13" s="143"/>
      <c r="S13" s="144"/>
      <c r="T13" s="143"/>
      <c r="U13" s="149"/>
      <c r="V13" s="145">
        <v>2112</v>
      </c>
      <c r="W13" s="143">
        <v>2280</v>
      </c>
      <c r="X13" s="144"/>
      <c r="Y13" s="143"/>
      <c r="Z13" s="149"/>
    </row>
    <row r="14" spans="1:26" ht="15.75">
      <c r="A14" s="50" t="s">
        <v>37</v>
      </c>
      <c r="B14" s="145">
        <v>1500</v>
      </c>
      <c r="C14" s="143">
        <v>40</v>
      </c>
      <c r="D14" s="144">
        <v>2037</v>
      </c>
      <c r="E14" s="143">
        <f t="shared" si="0"/>
        <v>2077</v>
      </c>
      <c r="F14" s="146">
        <f t="shared" si="1"/>
        <v>138.46666666666667</v>
      </c>
      <c r="G14" s="147">
        <v>1700</v>
      </c>
      <c r="H14" s="143"/>
      <c r="I14" s="144">
        <v>1700</v>
      </c>
      <c r="J14" s="143">
        <f t="shared" si="2"/>
        <v>1700</v>
      </c>
      <c r="K14" s="146">
        <f t="shared" si="3"/>
        <v>100</v>
      </c>
      <c r="L14" s="147">
        <v>900</v>
      </c>
      <c r="M14" s="143">
        <v>30</v>
      </c>
      <c r="N14" s="144">
        <v>1720</v>
      </c>
      <c r="O14" s="143">
        <f t="shared" si="6"/>
        <v>1750</v>
      </c>
      <c r="P14" s="149">
        <f t="shared" si="7"/>
        <v>194.44444444444446</v>
      </c>
      <c r="Q14" s="145">
        <v>4800</v>
      </c>
      <c r="R14" s="143">
        <v>200</v>
      </c>
      <c r="S14" s="144">
        <v>2066</v>
      </c>
      <c r="T14" s="143">
        <f t="shared" si="4"/>
        <v>2266</v>
      </c>
      <c r="U14" s="149">
        <f t="shared" si="5"/>
        <v>47.208333333333336</v>
      </c>
      <c r="V14" s="145">
        <v>13200</v>
      </c>
      <c r="W14" s="143">
        <v>1150</v>
      </c>
      <c r="X14" s="144">
        <v>10750</v>
      </c>
      <c r="Y14" s="143">
        <f aca="true" t="shared" si="8" ref="Y14:Y21">X14+W14</f>
        <v>11900</v>
      </c>
      <c r="Z14" s="149">
        <f aca="true" t="shared" si="9" ref="Z14:Z21">(Y14*100)/V14</f>
        <v>90.15151515151516</v>
      </c>
    </row>
    <row r="15" spans="1:26" ht="15.75">
      <c r="A15" s="50" t="s">
        <v>38</v>
      </c>
      <c r="B15" s="145">
        <v>1597</v>
      </c>
      <c r="C15" s="143">
        <v>927</v>
      </c>
      <c r="D15" s="144">
        <v>2680</v>
      </c>
      <c r="E15" s="143">
        <f t="shared" si="0"/>
        <v>3607</v>
      </c>
      <c r="F15" s="146">
        <f t="shared" si="1"/>
        <v>225.86098935504072</v>
      </c>
      <c r="G15" s="147">
        <v>5200</v>
      </c>
      <c r="H15" s="143">
        <v>2100</v>
      </c>
      <c r="I15" s="144">
        <v>10800</v>
      </c>
      <c r="J15" s="143">
        <v>13500</v>
      </c>
      <c r="K15" s="146">
        <f t="shared" si="3"/>
        <v>259.61538461538464</v>
      </c>
      <c r="L15" s="147">
        <v>2250</v>
      </c>
      <c r="M15" s="143">
        <v>740</v>
      </c>
      <c r="N15" s="144">
        <v>3500</v>
      </c>
      <c r="O15" s="143">
        <v>4780</v>
      </c>
      <c r="P15" s="149">
        <f t="shared" si="7"/>
        <v>212.44444444444446</v>
      </c>
      <c r="Q15" s="145">
        <v>8900</v>
      </c>
      <c r="R15" s="143">
        <v>3760</v>
      </c>
      <c r="S15" s="144">
        <v>7600</v>
      </c>
      <c r="T15" s="143">
        <f t="shared" si="4"/>
        <v>11360</v>
      </c>
      <c r="U15" s="149">
        <f t="shared" si="5"/>
        <v>127.64044943820225</v>
      </c>
      <c r="V15" s="145">
        <v>2696</v>
      </c>
      <c r="W15" s="143">
        <v>239</v>
      </c>
      <c r="X15" s="144">
        <v>4500</v>
      </c>
      <c r="Y15" s="143">
        <f t="shared" si="8"/>
        <v>4739</v>
      </c>
      <c r="Z15" s="149">
        <f t="shared" si="9"/>
        <v>175.77893175074183</v>
      </c>
    </row>
    <row r="16" spans="1:26" ht="15.75">
      <c r="A16" s="50" t="s">
        <v>39</v>
      </c>
      <c r="B16" s="145">
        <v>1714</v>
      </c>
      <c r="C16" s="143">
        <v>0</v>
      </c>
      <c r="D16" s="144">
        <v>2100</v>
      </c>
      <c r="E16" s="143">
        <f t="shared" si="0"/>
        <v>2100</v>
      </c>
      <c r="F16" s="146">
        <f t="shared" si="1"/>
        <v>122.52042007001167</v>
      </c>
      <c r="G16" s="147">
        <v>1195</v>
      </c>
      <c r="H16" s="143"/>
      <c r="I16" s="144">
        <v>1305</v>
      </c>
      <c r="J16" s="143">
        <f t="shared" si="2"/>
        <v>1305</v>
      </c>
      <c r="K16" s="146">
        <f t="shared" si="3"/>
        <v>109.2050209205021</v>
      </c>
      <c r="L16" s="147">
        <v>1147</v>
      </c>
      <c r="M16" s="143"/>
      <c r="N16" s="144">
        <v>1500</v>
      </c>
      <c r="O16" s="143"/>
      <c r="P16" s="149"/>
      <c r="Q16" s="145">
        <v>980</v>
      </c>
      <c r="R16" s="143"/>
      <c r="S16" s="144">
        <v>980</v>
      </c>
      <c r="T16" s="143">
        <f t="shared" si="4"/>
        <v>980</v>
      </c>
      <c r="U16" s="149">
        <f t="shared" si="5"/>
        <v>100</v>
      </c>
      <c r="V16" s="145">
        <v>1500</v>
      </c>
      <c r="W16" s="143">
        <v>188</v>
      </c>
      <c r="X16" s="144">
        <v>2000</v>
      </c>
      <c r="Y16" s="143">
        <f t="shared" si="8"/>
        <v>2188</v>
      </c>
      <c r="Z16" s="149">
        <f t="shared" si="9"/>
        <v>145.86666666666667</v>
      </c>
    </row>
    <row r="17" spans="1:26" ht="15.75">
      <c r="A17" s="50" t="s">
        <v>40</v>
      </c>
      <c r="B17" s="145">
        <v>2690</v>
      </c>
      <c r="C17" s="143">
        <v>498.8</v>
      </c>
      <c r="D17" s="144">
        <v>3558</v>
      </c>
      <c r="E17" s="143">
        <f t="shared" si="0"/>
        <v>4056.8</v>
      </c>
      <c r="F17" s="146">
        <f t="shared" si="1"/>
        <v>150.8104089219331</v>
      </c>
      <c r="G17" s="147">
        <v>3780</v>
      </c>
      <c r="H17" s="143">
        <v>1259.7</v>
      </c>
      <c r="I17" s="144">
        <v>6162</v>
      </c>
      <c r="J17" s="143">
        <f t="shared" si="2"/>
        <v>7421.7</v>
      </c>
      <c r="K17" s="146">
        <f t="shared" si="3"/>
        <v>196.34126984126985</v>
      </c>
      <c r="L17" s="147">
        <v>3295</v>
      </c>
      <c r="M17" s="143">
        <v>520</v>
      </c>
      <c r="N17" s="144">
        <v>1370</v>
      </c>
      <c r="O17" s="143">
        <f t="shared" si="6"/>
        <v>1890</v>
      </c>
      <c r="P17" s="149">
        <f t="shared" si="7"/>
        <v>57.359635811836114</v>
      </c>
      <c r="Q17" s="145">
        <v>6660</v>
      </c>
      <c r="R17" s="143">
        <v>7950</v>
      </c>
      <c r="S17" s="144">
        <v>1150</v>
      </c>
      <c r="T17" s="143">
        <f t="shared" si="4"/>
        <v>9100</v>
      </c>
      <c r="U17" s="149">
        <f t="shared" si="5"/>
        <v>136.63663663663664</v>
      </c>
      <c r="V17" s="145">
        <v>3290</v>
      </c>
      <c r="W17" s="143">
        <v>215</v>
      </c>
      <c r="X17" s="144"/>
      <c r="Y17" s="143">
        <f t="shared" si="8"/>
        <v>215</v>
      </c>
      <c r="Z17" s="149">
        <f t="shared" si="9"/>
        <v>6.5349544072948325</v>
      </c>
    </row>
    <row r="18" spans="1:26" ht="15.75">
      <c r="A18" s="50" t="s">
        <v>41</v>
      </c>
      <c r="B18" s="145">
        <v>1500</v>
      </c>
      <c r="C18" s="143">
        <v>412</v>
      </c>
      <c r="D18" s="144">
        <v>2485</v>
      </c>
      <c r="E18" s="143">
        <f t="shared" si="0"/>
        <v>2897</v>
      </c>
      <c r="F18" s="146">
        <f t="shared" si="1"/>
        <v>193.13333333333333</v>
      </c>
      <c r="G18" s="147">
        <v>5500</v>
      </c>
      <c r="H18" s="143">
        <v>480</v>
      </c>
      <c r="I18" s="144">
        <v>16155</v>
      </c>
      <c r="J18" s="143">
        <f t="shared" si="2"/>
        <v>16635</v>
      </c>
      <c r="K18" s="146">
        <f t="shared" si="3"/>
        <v>302.45454545454544</v>
      </c>
      <c r="L18" s="147">
        <v>1200</v>
      </c>
      <c r="M18" s="143">
        <v>290</v>
      </c>
      <c r="N18" s="144">
        <v>1817</v>
      </c>
      <c r="O18" s="143">
        <f t="shared" si="6"/>
        <v>2107</v>
      </c>
      <c r="P18" s="149">
        <f t="shared" si="7"/>
        <v>175.58333333333334</v>
      </c>
      <c r="Q18" s="145">
        <v>6900</v>
      </c>
      <c r="R18" s="143">
        <v>904</v>
      </c>
      <c r="S18" s="144">
        <v>2696</v>
      </c>
      <c r="T18" s="143">
        <f t="shared" si="4"/>
        <v>3600</v>
      </c>
      <c r="U18" s="149">
        <f t="shared" si="5"/>
        <v>52.17391304347826</v>
      </c>
      <c r="V18" s="145">
        <v>2500</v>
      </c>
      <c r="W18" s="143">
        <v>288</v>
      </c>
      <c r="X18" s="144">
        <v>2500</v>
      </c>
      <c r="Y18" s="143">
        <f t="shared" si="8"/>
        <v>2788</v>
      </c>
      <c r="Z18" s="149">
        <f t="shared" si="9"/>
        <v>111.52</v>
      </c>
    </row>
    <row r="19" spans="1:26" ht="15.75">
      <c r="A19" s="50" t="s">
        <v>42</v>
      </c>
      <c r="B19" s="145">
        <v>2375</v>
      </c>
      <c r="C19" s="143">
        <v>310</v>
      </c>
      <c r="D19" s="144">
        <v>3196</v>
      </c>
      <c r="E19" s="143">
        <f t="shared" si="0"/>
        <v>3506</v>
      </c>
      <c r="F19" s="146">
        <f t="shared" si="1"/>
        <v>147.62105263157895</v>
      </c>
      <c r="G19" s="147">
        <v>5500</v>
      </c>
      <c r="H19" s="143">
        <v>450</v>
      </c>
      <c r="I19" s="144">
        <v>6562</v>
      </c>
      <c r="J19" s="143">
        <f t="shared" si="2"/>
        <v>7012</v>
      </c>
      <c r="K19" s="146">
        <f t="shared" si="3"/>
        <v>127.49090909090908</v>
      </c>
      <c r="L19" s="147">
        <v>2900</v>
      </c>
      <c r="M19" s="143">
        <v>130</v>
      </c>
      <c r="N19" s="144">
        <v>3280</v>
      </c>
      <c r="O19" s="143">
        <f t="shared" si="6"/>
        <v>3410</v>
      </c>
      <c r="P19" s="149">
        <f t="shared" si="7"/>
        <v>117.58620689655173</v>
      </c>
      <c r="Q19" s="145">
        <v>2300</v>
      </c>
      <c r="R19" s="143">
        <v>350</v>
      </c>
      <c r="S19" s="144">
        <v>4284</v>
      </c>
      <c r="T19" s="143">
        <f t="shared" si="4"/>
        <v>4634</v>
      </c>
      <c r="U19" s="149">
        <f t="shared" si="5"/>
        <v>201.47826086956522</v>
      </c>
      <c r="V19" s="145">
        <v>2670</v>
      </c>
      <c r="W19" s="143">
        <v>240</v>
      </c>
      <c r="X19" s="144"/>
      <c r="Y19" s="143">
        <f t="shared" si="8"/>
        <v>240</v>
      </c>
      <c r="Z19" s="149">
        <f t="shared" si="9"/>
        <v>8.98876404494382</v>
      </c>
    </row>
    <row r="20" spans="1:26" ht="15.75">
      <c r="A20" s="50" t="s">
        <v>43</v>
      </c>
      <c r="B20" s="145">
        <v>2855</v>
      </c>
      <c r="C20" s="143">
        <v>47.5</v>
      </c>
      <c r="D20" s="144">
        <v>3490</v>
      </c>
      <c r="E20" s="143">
        <f t="shared" si="0"/>
        <v>3537.5</v>
      </c>
      <c r="F20" s="146">
        <f t="shared" si="1"/>
        <v>123.90542907180385</v>
      </c>
      <c r="G20" s="147">
        <v>4790</v>
      </c>
      <c r="H20" s="143">
        <v>1243</v>
      </c>
      <c r="I20" s="144">
        <v>6200</v>
      </c>
      <c r="J20" s="143">
        <f t="shared" si="2"/>
        <v>7443</v>
      </c>
      <c r="K20" s="146">
        <f t="shared" si="3"/>
        <v>155.38622129436325</v>
      </c>
      <c r="L20" s="147">
        <v>2050</v>
      </c>
      <c r="M20" s="143">
        <v>214</v>
      </c>
      <c r="N20" s="144">
        <v>2214</v>
      </c>
      <c r="O20" s="143">
        <f t="shared" si="6"/>
        <v>2428</v>
      </c>
      <c r="P20" s="149">
        <f t="shared" si="7"/>
        <v>118.4390243902439</v>
      </c>
      <c r="Q20" s="145">
        <v>6465</v>
      </c>
      <c r="R20" s="143">
        <v>2028</v>
      </c>
      <c r="S20" s="144">
        <v>5200</v>
      </c>
      <c r="T20" s="143">
        <f t="shared" si="4"/>
        <v>7228</v>
      </c>
      <c r="U20" s="149">
        <f t="shared" si="5"/>
        <v>111.80201082753287</v>
      </c>
      <c r="V20" s="145">
        <v>2695</v>
      </c>
      <c r="W20" s="143">
        <v>511</v>
      </c>
      <c r="X20" s="144"/>
      <c r="Y20" s="143">
        <f t="shared" si="8"/>
        <v>511</v>
      </c>
      <c r="Z20" s="149">
        <f t="shared" si="9"/>
        <v>18.961038961038962</v>
      </c>
    </row>
    <row r="21" spans="1:26" ht="15.75">
      <c r="A21" s="50" t="s">
        <v>44</v>
      </c>
      <c r="B21" s="145">
        <v>1220</v>
      </c>
      <c r="C21" s="143">
        <v>108</v>
      </c>
      <c r="D21" s="144">
        <v>2095</v>
      </c>
      <c r="E21" s="143">
        <f t="shared" si="0"/>
        <v>2203</v>
      </c>
      <c r="F21" s="146">
        <f t="shared" si="1"/>
        <v>180.5737704918033</v>
      </c>
      <c r="G21" s="147">
        <v>13490</v>
      </c>
      <c r="H21" s="143">
        <v>3074</v>
      </c>
      <c r="I21" s="144">
        <v>15121</v>
      </c>
      <c r="J21" s="143">
        <f t="shared" si="2"/>
        <v>18195</v>
      </c>
      <c r="K21" s="146">
        <f t="shared" si="3"/>
        <v>134.87768717568568</v>
      </c>
      <c r="L21" s="147">
        <v>2200</v>
      </c>
      <c r="M21" s="143">
        <v>164</v>
      </c>
      <c r="N21" s="144">
        <v>2122</v>
      </c>
      <c r="O21" s="143">
        <f t="shared" si="6"/>
        <v>2286</v>
      </c>
      <c r="P21" s="149">
        <f>(O21*100)/L21</f>
        <v>103.9090909090909</v>
      </c>
      <c r="Q21" s="145">
        <v>14700</v>
      </c>
      <c r="R21" s="143">
        <v>6669</v>
      </c>
      <c r="S21" s="144">
        <v>10494</v>
      </c>
      <c r="T21" s="143">
        <f t="shared" si="4"/>
        <v>17163</v>
      </c>
      <c r="U21" s="149">
        <f t="shared" si="5"/>
        <v>116.75510204081633</v>
      </c>
      <c r="V21" s="145">
        <v>3083</v>
      </c>
      <c r="W21" s="143">
        <v>784</v>
      </c>
      <c r="X21" s="144">
        <v>2484</v>
      </c>
      <c r="Y21" s="143">
        <f t="shared" si="8"/>
        <v>3268</v>
      </c>
      <c r="Z21" s="149">
        <f t="shared" si="9"/>
        <v>106.00064871878041</v>
      </c>
    </row>
    <row r="22" spans="1:26" ht="15.75">
      <c r="A22" s="50" t="s">
        <v>45</v>
      </c>
      <c r="B22" s="145">
        <v>2300</v>
      </c>
      <c r="C22" s="143"/>
      <c r="D22" s="144">
        <v>3179</v>
      </c>
      <c r="E22" s="143">
        <f t="shared" si="0"/>
        <v>3179</v>
      </c>
      <c r="F22" s="146">
        <f t="shared" si="1"/>
        <v>138.2173913043478</v>
      </c>
      <c r="G22" s="150"/>
      <c r="H22" s="143"/>
      <c r="I22" s="144"/>
      <c r="J22" s="143"/>
      <c r="K22" s="146"/>
      <c r="L22" s="147">
        <v>1200</v>
      </c>
      <c r="M22" s="143"/>
      <c r="N22" s="144"/>
      <c r="O22" s="143"/>
      <c r="P22" s="149"/>
      <c r="Q22" s="145"/>
      <c r="R22" s="143"/>
      <c r="S22" s="144"/>
      <c r="T22" s="143"/>
      <c r="U22" s="149"/>
      <c r="V22" s="145">
        <v>9700</v>
      </c>
      <c r="W22" s="143">
        <v>0</v>
      </c>
      <c r="X22" s="144"/>
      <c r="Y22" s="143"/>
      <c r="Z22" s="149"/>
    </row>
    <row r="23" spans="1:26" ht="15.75">
      <c r="A23" s="50" t="s">
        <v>46</v>
      </c>
      <c r="B23" s="145">
        <v>1932</v>
      </c>
      <c r="C23" s="143">
        <v>687.9</v>
      </c>
      <c r="D23" s="144">
        <v>3362</v>
      </c>
      <c r="E23" s="143">
        <f t="shared" si="0"/>
        <v>4049.9</v>
      </c>
      <c r="F23" s="146">
        <f t="shared" si="1"/>
        <v>209.62215320910974</v>
      </c>
      <c r="G23" s="147">
        <v>4041</v>
      </c>
      <c r="H23" s="143">
        <v>3799.5</v>
      </c>
      <c r="I23" s="144">
        <v>11782</v>
      </c>
      <c r="J23" s="143">
        <f t="shared" si="2"/>
        <v>15581.5</v>
      </c>
      <c r="K23" s="146">
        <f>(J23*100)/G23</f>
        <v>385.5852511754516</v>
      </c>
      <c r="L23" s="147">
        <v>1270</v>
      </c>
      <c r="M23" s="143">
        <v>225.8</v>
      </c>
      <c r="N23" s="144">
        <v>462</v>
      </c>
      <c r="O23" s="143">
        <f t="shared" si="6"/>
        <v>687.8</v>
      </c>
      <c r="P23" s="149">
        <f t="shared" si="7"/>
        <v>54.15748031496063</v>
      </c>
      <c r="Q23" s="145">
        <v>13300</v>
      </c>
      <c r="R23" s="143">
        <v>8881.4</v>
      </c>
      <c r="S23" s="144">
        <v>6350</v>
      </c>
      <c r="T23" s="143">
        <f t="shared" si="4"/>
        <v>15231.4</v>
      </c>
      <c r="U23" s="149">
        <f t="shared" si="5"/>
        <v>114.52180451127819</v>
      </c>
      <c r="V23" s="145">
        <v>41300</v>
      </c>
      <c r="W23" s="143">
        <v>520</v>
      </c>
      <c r="X23" s="144"/>
      <c r="Y23" s="143">
        <f>X23+W23</f>
        <v>520</v>
      </c>
      <c r="Z23" s="149">
        <f>(Y23*100)/V23</f>
        <v>1.2590799031476998</v>
      </c>
    </row>
    <row r="24" spans="1:26" ht="15.75">
      <c r="A24" s="50" t="s">
        <v>47</v>
      </c>
      <c r="B24" s="145">
        <v>2000</v>
      </c>
      <c r="C24" s="143"/>
      <c r="D24" s="144">
        <v>2900</v>
      </c>
      <c r="E24" s="143">
        <f t="shared" si="0"/>
        <v>2900</v>
      </c>
      <c r="F24" s="146">
        <f t="shared" si="1"/>
        <v>145</v>
      </c>
      <c r="G24" s="147">
        <v>2428</v>
      </c>
      <c r="H24" s="143"/>
      <c r="I24" s="144">
        <v>6656</v>
      </c>
      <c r="J24" s="143">
        <f t="shared" si="2"/>
        <v>6656</v>
      </c>
      <c r="K24" s="146">
        <f>(J24*100)/G24</f>
        <v>274.13509060955516</v>
      </c>
      <c r="L24" s="147">
        <v>2065</v>
      </c>
      <c r="M24" s="143"/>
      <c r="N24" s="144">
        <v>2500</v>
      </c>
      <c r="O24" s="143">
        <f t="shared" si="6"/>
        <v>2500</v>
      </c>
      <c r="P24" s="149">
        <f t="shared" si="7"/>
        <v>121.06537530266344</v>
      </c>
      <c r="Q24" s="145">
        <v>5600</v>
      </c>
      <c r="R24" s="143"/>
      <c r="S24" s="144"/>
      <c r="T24" s="143"/>
      <c r="U24" s="149"/>
      <c r="V24" s="145">
        <v>1430</v>
      </c>
      <c r="W24" s="143">
        <v>0</v>
      </c>
      <c r="X24" s="144"/>
      <c r="Y24" s="143"/>
      <c r="Z24" s="149"/>
    </row>
    <row r="25" spans="1:26" ht="16.5" thickBot="1">
      <c r="A25" s="383" t="s">
        <v>48</v>
      </c>
      <c r="B25" s="151">
        <v>8545</v>
      </c>
      <c r="C25" s="152">
        <v>383</v>
      </c>
      <c r="D25" s="153">
        <v>8600</v>
      </c>
      <c r="E25" s="152">
        <f t="shared" si="0"/>
        <v>8983</v>
      </c>
      <c r="F25" s="154">
        <f t="shared" si="1"/>
        <v>105.12580456407255</v>
      </c>
      <c r="G25" s="155">
        <v>14526</v>
      </c>
      <c r="H25" s="152">
        <v>6714</v>
      </c>
      <c r="I25" s="153">
        <v>38400</v>
      </c>
      <c r="J25" s="152">
        <f t="shared" si="2"/>
        <v>45114</v>
      </c>
      <c r="K25" s="154">
        <f>(J25*100)/G25</f>
        <v>310.5741429161504</v>
      </c>
      <c r="L25" s="155">
        <v>10254</v>
      </c>
      <c r="M25" s="152">
        <v>1036</v>
      </c>
      <c r="N25" s="153">
        <v>6650</v>
      </c>
      <c r="O25" s="152">
        <f t="shared" si="6"/>
        <v>7686</v>
      </c>
      <c r="P25" s="156">
        <f t="shared" si="7"/>
        <v>74.95611468695144</v>
      </c>
      <c r="Q25" s="151">
        <v>47000</v>
      </c>
      <c r="R25" s="152">
        <v>11244</v>
      </c>
      <c r="S25" s="153">
        <v>33511</v>
      </c>
      <c r="T25" s="152">
        <f t="shared" si="4"/>
        <v>44755</v>
      </c>
      <c r="U25" s="156">
        <f t="shared" si="5"/>
        <v>95.22340425531915</v>
      </c>
      <c r="V25" s="145">
        <v>8545</v>
      </c>
      <c r="W25" s="143">
        <v>2087</v>
      </c>
      <c r="X25" s="144">
        <v>2015</v>
      </c>
      <c r="Y25" s="143">
        <f>X25+W25</f>
        <v>4102</v>
      </c>
      <c r="Z25" s="149">
        <f>(Y25*100)/V25</f>
        <v>48.00468110005851</v>
      </c>
    </row>
    <row r="26" spans="1:26" ht="16.5" thickBot="1">
      <c r="A26" s="157" t="s">
        <v>49</v>
      </c>
      <c r="B26" s="158">
        <f>SUM(B5:B25)</f>
        <v>45829</v>
      </c>
      <c r="C26" s="159">
        <f>SUM(C5:C25)</f>
        <v>6560.7</v>
      </c>
      <c r="D26" s="159">
        <f>SUM(D5:D25)</f>
        <v>64289</v>
      </c>
      <c r="E26" s="159">
        <f>C26+D26</f>
        <v>70849.7</v>
      </c>
      <c r="F26" s="160">
        <f>(E26*100)/B26</f>
        <v>154.5957799646512</v>
      </c>
      <c r="G26" s="158">
        <f>SUM(G5:G25)</f>
        <v>86553</v>
      </c>
      <c r="H26" s="159">
        <f>SUM(H5:H25)</f>
        <v>29312.6</v>
      </c>
      <c r="I26" s="159">
        <f>SUM(I5:I25)</f>
        <v>155480</v>
      </c>
      <c r="J26" s="159">
        <f t="shared" si="2"/>
        <v>184792.6</v>
      </c>
      <c r="K26" s="160">
        <f>(J26*100)/G26</f>
        <v>213.50224717802965</v>
      </c>
      <c r="L26" s="158">
        <f>SUM(L5:L25)</f>
        <v>44001</v>
      </c>
      <c r="M26" s="159">
        <f>SUM(M5:M25)</f>
        <v>6566.8</v>
      </c>
      <c r="N26" s="159">
        <f>SUM(N5:N25)</f>
        <v>41713</v>
      </c>
      <c r="O26" s="159">
        <f t="shared" si="6"/>
        <v>48279.8</v>
      </c>
      <c r="P26" s="160">
        <f>(O26*100)/L26</f>
        <v>109.72432444717165</v>
      </c>
      <c r="Q26" s="158">
        <f>SUM(Q5:Q25)</f>
        <v>191444</v>
      </c>
      <c r="R26" s="159">
        <f>SUM(R5:R25)</f>
        <v>60420.4</v>
      </c>
      <c r="S26" s="159">
        <f>SUM(S5:S25)</f>
        <v>115494</v>
      </c>
      <c r="T26" s="159">
        <f t="shared" si="4"/>
        <v>175914.4</v>
      </c>
      <c r="U26" s="161">
        <f>(T26*100)/Q26</f>
        <v>91.88817617684545</v>
      </c>
      <c r="V26" s="158">
        <f>SUM(V5:V25)</f>
        <v>139391</v>
      </c>
      <c r="W26" s="159">
        <f>SUM(W5:W25)</f>
        <v>13062</v>
      </c>
      <c r="X26" s="159">
        <f>SUM(X5:X25)</f>
        <v>58294</v>
      </c>
      <c r="Y26" s="159">
        <f>X26+W26</f>
        <v>71356</v>
      </c>
      <c r="Z26" s="161">
        <f>(Y26*100)/V26</f>
        <v>51.19125338077781</v>
      </c>
    </row>
    <row r="27" spans="1:26" ht="16.5" thickBot="1">
      <c r="A27" s="163" t="s">
        <v>50</v>
      </c>
      <c r="B27" s="164">
        <v>44327</v>
      </c>
      <c r="C27" s="165">
        <v>3460</v>
      </c>
      <c r="D27" s="165">
        <v>61863</v>
      </c>
      <c r="E27" s="165">
        <v>65323</v>
      </c>
      <c r="F27" s="166">
        <v>147.36616509125363</v>
      </c>
      <c r="G27" s="164">
        <v>99866</v>
      </c>
      <c r="H27" s="165">
        <v>20008</v>
      </c>
      <c r="I27" s="165">
        <v>125081</v>
      </c>
      <c r="J27" s="165">
        <v>145089</v>
      </c>
      <c r="K27" s="167">
        <v>145.28368013137603</v>
      </c>
      <c r="L27" s="164">
        <v>46551</v>
      </c>
      <c r="M27" s="165">
        <v>4898</v>
      </c>
      <c r="N27" s="168">
        <v>48626</v>
      </c>
      <c r="O27" s="165">
        <v>53524</v>
      </c>
      <c r="P27" s="167">
        <v>114.97927004790445</v>
      </c>
      <c r="Q27" s="164">
        <v>188237</v>
      </c>
      <c r="R27" s="165">
        <v>77168</v>
      </c>
      <c r="S27" s="168">
        <v>119866</v>
      </c>
      <c r="T27" s="165">
        <v>197034</v>
      </c>
      <c r="U27" s="166">
        <v>104.67336389763967</v>
      </c>
      <c r="V27" s="378">
        <v>135409</v>
      </c>
      <c r="W27" s="379">
        <v>2916</v>
      </c>
      <c r="X27" s="380">
        <v>43362</v>
      </c>
      <c r="Y27" s="379">
        <v>45798</v>
      </c>
      <c r="Z27" s="381">
        <v>33.821976382662896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7" sqref="O27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53"/>
      <c r="B1" s="597" t="s">
        <v>110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600">
        <v>43012</v>
      </c>
      <c r="P1" s="600"/>
    </row>
    <row r="2" spans="1:16" ht="16.5" thickBot="1">
      <c r="A2" s="453" t="s">
        <v>111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454"/>
      <c r="P2" s="454"/>
    </row>
    <row r="3" spans="1:16" ht="15.75" thickBot="1">
      <c r="A3" s="601" t="s">
        <v>112</v>
      </c>
      <c r="B3" s="604" t="s">
        <v>98</v>
      </c>
      <c r="C3" s="605"/>
      <c r="D3" s="606"/>
      <c r="E3" s="607" t="s">
        <v>113</v>
      </c>
      <c r="F3" s="608"/>
      <c r="G3" s="608"/>
      <c r="H3" s="608"/>
      <c r="I3" s="608"/>
      <c r="J3" s="609"/>
      <c r="K3" s="613" t="s">
        <v>114</v>
      </c>
      <c r="L3" s="614"/>
      <c r="M3" s="615" t="s">
        <v>115</v>
      </c>
      <c r="N3" s="616"/>
      <c r="O3" s="616"/>
      <c r="P3" s="617"/>
    </row>
    <row r="4" spans="1:16" ht="15.75" thickBot="1">
      <c r="A4" s="602"/>
      <c r="B4" s="618" t="s">
        <v>116</v>
      </c>
      <c r="C4" s="619" t="s">
        <v>117</v>
      </c>
      <c r="D4" s="620"/>
      <c r="E4" s="610"/>
      <c r="F4" s="611"/>
      <c r="G4" s="611"/>
      <c r="H4" s="611"/>
      <c r="I4" s="611"/>
      <c r="J4" s="612"/>
      <c r="K4" s="604" t="s">
        <v>118</v>
      </c>
      <c r="L4" s="606"/>
      <c r="M4" s="621" t="s">
        <v>119</v>
      </c>
      <c r="N4" s="622"/>
      <c r="O4" s="622" t="s">
        <v>120</v>
      </c>
      <c r="P4" s="623"/>
    </row>
    <row r="5" spans="1:16" ht="15.75" thickBot="1">
      <c r="A5" s="602"/>
      <c r="B5" s="618"/>
      <c r="C5" s="624" t="s">
        <v>121</v>
      </c>
      <c r="D5" s="625"/>
      <c r="E5" s="626" t="s">
        <v>122</v>
      </c>
      <c r="F5" s="627"/>
      <c r="G5" s="628" t="s">
        <v>123</v>
      </c>
      <c r="H5" s="629"/>
      <c r="I5" s="628" t="s">
        <v>124</v>
      </c>
      <c r="J5" s="630"/>
      <c r="K5" s="631" t="s">
        <v>125</v>
      </c>
      <c r="L5" s="632"/>
      <c r="M5" s="633" t="s">
        <v>123</v>
      </c>
      <c r="N5" s="634"/>
      <c r="O5" s="634" t="s">
        <v>123</v>
      </c>
      <c r="P5" s="632"/>
    </row>
    <row r="6" spans="1:16" ht="15.75" thickBot="1">
      <c r="A6" s="603"/>
      <c r="B6" s="603"/>
      <c r="C6" s="455" t="s">
        <v>129</v>
      </c>
      <c r="D6" s="456" t="s">
        <v>131</v>
      </c>
      <c r="E6" s="457" t="s">
        <v>126</v>
      </c>
      <c r="F6" s="458" t="s">
        <v>127</v>
      </c>
      <c r="G6" s="457" t="s">
        <v>126</v>
      </c>
      <c r="H6" s="458" t="s">
        <v>127</v>
      </c>
      <c r="I6" s="457" t="s">
        <v>126</v>
      </c>
      <c r="J6" s="459" t="s">
        <v>127</v>
      </c>
      <c r="K6" s="457" t="s">
        <v>126</v>
      </c>
      <c r="L6" s="458" t="s">
        <v>127</v>
      </c>
      <c r="M6" s="457" t="s">
        <v>126</v>
      </c>
      <c r="N6" s="458" t="s">
        <v>127</v>
      </c>
      <c r="O6" s="460" t="s">
        <v>126</v>
      </c>
      <c r="P6" s="458" t="s">
        <v>127</v>
      </c>
    </row>
    <row r="7" spans="1:16" ht="14.25" customHeight="1">
      <c r="A7" s="461" t="s">
        <v>28</v>
      </c>
      <c r="B7" s="462">
        <v>56</v>
      </c>
      <c r="C7" s="463">
        <v>56</v>
      </c>
      <c r="D7" s="464">
        <v>56</v>
      </c>
      <c r="E7" s="465">
        <v>41.50344827586204</v>
      </c>
      <c r="F7" s="466">
        <v>44.4</v>
      </c>
      <c r="G7" s="465">
        <v>0.4</v>
      </c>
      <c r="H7" s="466">
        <v>0.4</v>
      </c>
      <c r="I7" s="465">
        <v>0.3</v>
      </c>
      <c r="J7" s="467">
        <v>0.3</v>
      </c>
      <c r="K7" s="468">
        <f aca="true" t="shared" si="0" ref="K7:K29">G7/D7*1000</f>
        <v>7.142857142857143</v>
      </c>
      <c r="L7" s="469">
        <v>7.142857142857143</v>
      </c>
      <c r="M7" s="470">
        <v>86.07000000000001</v>
      </c>
      <c r="N7" s="471">
        <v>6.5</v>
      </c>
      <c r="O7" s="472">
        <v>0.5</v>
      </c>
      <c r="P7" s="473">
        <v>0.5</v>
      </c>
    </row>
    <row r="8" spans="1:16" ht="15">
      <c r="A8" s="474" t="s">
        <v>79</v>
      </c>
      <c r="B8" s="475">
        <v>1181</v>
      </c>
      <c r="C8" s="476">
        <v>1234</v>
      </c>
      <c r="D8" s="477">
        <v>1234</v>
      </c>
      <c r="E8" s="478">
        <v>1411.7034482758625</v>
      </c>
      <c r="F8" s="479">
        <v>1174.2</v>
      </c>
      <c r="G8" s="478">
        <v>13.7</v>
      </c>
      <c r="H8" s="479">
        <v>13.2</v>
      </c>
      <c r="I8" s="478">
        <v>12.6</v>
      </c>
      <c r="J8" s="480">
        <v>11.6</v>
      </c>
      <c r="K8" s="481">
        <f t="shared" si="0"/>
        <v>11.102106969205835</v>
      </c>
      <c r="L8" s="482">
        <v>11.881188118811881</v>
      </c>
      <c r="M8" s="483">
        <v>623</v>
      </c>
      <c r="N8" s="484">
        <v>465</v>
      </c>
      <c r="O8" s="485">
        <v>3</v>
      </c>
      <c r="P8" s="486">
        <v>3</v>
      </c>
    </row>
    <row r="9" spans="1:16" ht="15">
      <c r="A9" s="474" t="s">
        <v>80</v>
      </c>
      <c r="B9" s="475">
        <v>1130</v>
      </c>
      <c r="C9" s="476">
        <v>1130</v>
      </c>
      <c r="D9" s="477">
        <v>1130</v>
      </c>
      <c r="E9" s="478">
        <v>2666.35172413793</v>
      </c>
      <c r="F9" s="479">
        <v>1277.1</v>
      </c>
      <c r="G9" s="478">
        <v>13</v>
      </c>
      <c r="H9" s="479">
        <v>11.5</v>
      </c>
      <c r="I9" s="478">
        <v>12.4</v>
      </c>
      <c r="J9" s="480">
        <v>8.3</v>
      </c>
      <c r="K9" s="481">
        <f t="shared" si="0"/>
        <v>11.504424778761061</v>
      </c>
      <c r="L9" s="482">
        <v>10.008703220191471</v>
      </c>
      <c r="M9" s="483">
        <v>1264</v>
      </c>
      <c r="N9" s="484">
        <v>576</v>
      </c>
      <c r="O9" s="485">
        <v>4.5</v>
      </c>
      <c r="P9" s="486">
        <v>4</v>
      </c>
    </row>
    <row r="10" spans="1:16" ht="15">
      <c r="A10" s="474" t="s">
        <v>31</v>
      </c>
      <c r="B10" s="475">
        <v>353</v>
      </c>
      <c r="C10" s="476">
        <v>377</v>
      </c>
      <c r="D10" s="477">
        <v>389</v>
      </c>
      <c r="E10" s="478">
        <v>444.9310344827585</v>
      </c>
      <c r="F10" s="479">
        <v>319.2</v>
      </c>
      <c r="G10" s="478">
        <v>3.2</v>
      </c>
      <c r="H10" s="479">
        <v>2.9</v>
      </c>
      <c r="I10" s="478">
        <v>3.1</v>
      </c>
      <c r="J10" s="480">
        <v>2.8</v>
      </c>
      <c r="K10" s="481">
        <f t="shared" si="0"/>
        <v>8.226221079691518</v>
      </c>
      <c r="L10" s="482">
        <v>8.504398826979472</v>
      </c>
      <c r="M10" s="483">
        <v>762.5</v>
      </c>
      <c r="N10" s="484">
        <v>635.5</v>
      </c>
      <c r="O10" s="485">
        <v>3</v>
      </c>
      <c r="P10" s="486">
        <v>4</v>
      </c>
    </row>
    <row r="11" spans="1:16" ht="15">
      <c r="A11" s="474" t="s">
        <v>32</v>
      </c>
      <c r="B11" s="475">
        <v>690</v>
      </c>
      <c r="C11" s="476">
        <v>690</v>
      </c>
      <c r="D11" s="477">
        <v>690</v>
      </c>
      <c r="E11" s="478">
        <v>1271.1310344827584</v>
      </c>
      <c r="F11" s="479">
        <v>852.1</v>
      </c>
      <c r="G11" s="478">
        <v>7</v>
      </c>
      <c r="H11" s="479">
        <v>8.5</v>
      </c>
      <c r="I11" s="478">
        <v>6.2</v>
      </c>
      <c r="J11" s="480">
        <v>7.5</v>
      </c>
      <c r="K11" s="481">
        <f t="shared" si="0"/>
        <v>10.144927536231883</v>
      </c>
      <c r="L11" s="482">
        <v>12.318840579710146</v>
      </c>
      <c r="M11" s="483">
        <v>1857</v>
      </c>
      <c r="N11" s="484">
        <v>815</v>
      </c>
      <c r="O11" s="485">
        <v>6</v>
      </c>
      <c r="P11" s="486">
        <v>10.5</v>
      </c>
    </row>
    <row r="12" spans="1:16" ht="15">
      <c r="A12" s="474" t="s">
        <v>33</v>
      </c>
      <c r="B12" s="475">
        <v>467</v>
      </c>
      <c r="C12" s="476">
        <v>476</v>
      </c>
      <c r="D12" s="477">
        <v>476</v>
      </c>
      <c r="E12" s="478">
        <v>837.2206896551724</v>
      </c>
      <c r="F12" s="479">
        <v>786.9</v>
      </c>
      <c r="G12" s="478">
        <v>6.9</v>
      </c>
      <c r="H12" s="479">
        <v>6.6</v>
      </c>
      <c r="I12" s="478">
        <v>6.8</v>
      </c>
      <c r="J12" s="480">
        <v>6.5</v>
      </c>
      <c r="K12" s="481">
        <f t="shared" si="0"/>
        <v>14.495798319327731</v>
      </c>
      <c r="L12" s="482">
        <v>14.132762312633831</v>
      </c>
      <c r="M12" s="483">
        <v>2484.9</v>
      </c>
      <c r="N12" s="484">
        <v>941.4</v>
      </c>
      <c r="O12" s="485">
        <v>7.3</v>
      </c>
      <c r="P12" s="486">
        <v>10.3</v>
      </c>
    </row>
    <row r="13" spans="1:16" ht="15">
      <c r="A13" s="474" t="s">
        <v>34</v>
      </c>
      <c r="B13" s="475">
        <v>857</v>
      </c>
      <c r="C13" s="476">
        <v>857</v>
      </c>
      <c r="D13" s="477">
        <v>857</v>
      </c>
      <c r="E13" s="478">
        <v>1712</v>
      </c>
      <c r="F13" s="479">
        <v>1762</v>
      </c>
      <c r="G13" s="478">
        <v>11.5</v>
      </c>
      <c r="H13" s="479">
        <v>19.5</v>
      </c>
      <c r="I13" s="478">
        <v>9.1</v>
      </c>
      <c r="J13" s="480">
        <v>16.6</v>
      </c>
      <c r="K13" s="481">
        <f t="shared" si="0"/>
        <v>13.418903150525088</v>
      </c>
      <c r="L13" s="482">
        <v>14.130434782608695</v>
      </c>
      <c r="M13" s="483">
        <v>570</v>
      </c>
      <c r="N13" s="484">
        <v>448</v>
      </c>
      <c r="O13" s="485">
        <v>3</v>
      </c>
      <c r="P13" s="486">
        <v>3</v>
      </c>
    </row>
    <row r="14" spans="1:16" ht="15">
      <c r="A14" s="474" t="s">
        <v>35</v>
      </c>
      <c r="B14" s="475">
        <v>2742</v>
      </c>
      <c r="C14" s="476">
        <v>2742</v>
      </c>
      <c r="D14" s="477">
        <v>2742</v>
      </c>
      <c r="E14" s="478">
        <v>4443.917241379311</v>
      </c>
      <c r="F14" s="479">
        <v>3727.8</v>
      </c>
      <c r="G14" s="478">
        <v>30</v>
      </c>
      <c r="H14" s="479">
        <v>37.8</v>
      </c>
      <c r="I14" s="478">
        <v>28.9</v>
      </c>
      <c r="J14" s="480">
        <v>33.8</v>
      </c>
      <c r="K14" s="481">
        <f t="shared" si="0"/>
        <v>10.940919037199125</v>
      </c>
      <c r="L14" s="482">
        <v>13.785557986870897</v>
      </c>
      <c r="M14" s="483">
        <v>2351.8199999999997</v>
      </c>
      <c r="N14" s="484">
        <v>1824</v>
      </c>
      <c r="O14" s="485">
        <v>27</v>
      </c>
      <c r="P14" s="486">
        <v>27</v>
      </c>
    </row>
    <row r="15" spans="1:16" ht="15">
      <c r="A15" s="474" t="s">
        <v>36</v>
      </c>
      <c r="B15" s="475">
        <v>709</v>
      </c>
      <c r="C15" s="476">
        <v>693</v>
      </c>
      <c r="D15" s="477">
        <v>693</v>
      </c>
      <c r="E15" s="478">
        <v>1516</v>
      </c>
      <c r="F15" s="479">
        <v>1036.1</v>
      </c>
      <c r="G15" s="478">
        <v>7</v>
      </c>
      <c r="H15" s="479">
        <v>7.6</v>
      </c>
      <c r="I15" s="478">
        <v>6.5</v>
      </c>
      <c r="J15" s="480">
        <v>7.1</v>
      </c>
      <c r="K15" s="481">
        <f t="shared" si="0"/>
        <v>10.101010101010102</v>
      </c>
      <c r="L15" s="482">
        <v>10.555555555555555</v>
      </c>
      <c r="M15" s="483">
        <v>69.6</v>
      </c>
      <c r="N15" s="484">
        <v>47.6</v>
      </c>
      <c r="O15" s="485">
        <v>0.3</v>
      </c>
      <c r="P15" s="486">
        <v>0.3</v>
      </c>
    </row>
    <row r="16" spans="1:16" ht="15" customHeight="1">
      <c r="A16" s="487" t="s">
        <v>37</v>
      </c>
      <c r="B16" s="475">
        <v>600</v>
      </c>
      <c r="C16" s="476">
        <v>639</v>
      </c>
      <c r="D16" s="477">
        <v>639</v>
      </c>
      <c r="E16" s="478">
        <v>1030.9034482758623</v>
      </c>
      <c r="F16" s="479">
        <v>983.7</v>
      </c>
      <c r="G16" s="478">
        <v>6.9</v>
      </c>
      <c r="H16" s="479">
        <v>5.6</v>
      </c>
      <c r="I16" s="478">
        <v>6</v>
      </c>
      <c r="J16" s="480">
        <v>4.8</v>
      </c>
      <c r="K16" s="481">
        <f t="shared" si="0"/>
        <v>10.7981220657277</v>
      </c>
      <c r="L16" s="482">
        <v>9.443507588532883</v>
      </c>
      <c r="M16" s="483">
        <v>3418</v>
      </c>
      <c r="N16" s="484">
        <v>1432</v>
      </c>
      <c r="O16" s="485">
        <v>12</v>
      </c>
      <c r="P16" s="486">
        <v>15</v>
      </c>
    </row>
    <row r="17" spans="1:16" ht="15">
      <c r="A17" s="474" t="s">
        <v>38</v>
      </c>
      <c r="B17" s="475">
        <v>970</v>
      </c>
      <c r="C17" s="476">
        <v>980</v>
      </c>
      <c r="D17" s="477">
        <v>980</v>
      </c>
      <c r="E17" s="478">
        <v>2042.9310344827584</v>
      </c>
      <c r="F17" s="479">
        <v>1618.8</v>
      </c>
      <c r="G17" s="478">
        <v>16.2</v>
      </c>
      <c r="H17" s="479">
        <v>11.4</v>
      </c>
      <c r="I17" s="478">
        <v>16</v>
      </c>
      <c r="J17" s="480">
        <v>11</v>
      </c>
      <c r="K17" s="481">
        <f t="shared" si="0"/>
        <v>16.53061224489796</v>
      </c>
      <c r="L17" s="482">
        <v>12</v>
      </c>
      <c r="M17" s="483">
        <v>507.7</v>
      </c>
      <c r="N17" s="484">
        <v>990</v>
      </c>
      <c r="O17" s="485">
        <v>5</v>
      </c>
      <c r="P17" s="486">
        <v>5</v>
      </c>
    </row>
    <row r="18" spans="1:16" ht="15">
      <c r="A18" s="474" t="s">
        <v>39</v>
      </c>
      <c r="B18" s="475">
        <v>473</v>
      </c>
      <c r="C18" s="476">
        <v>521</v>
      </c>
      <c r="D18" s="477">
        <v>521</v>
      </c>
      <c r="E18" s="478">
        <v>1239</v>
      </c>
      <c r="F18" s="479">
        <v>504.6</v>
      </c>
      <c r="G18" s="478">
        <v>4.4</v>
      </c>
      <c r="H18" s="479">
        <v>3.8</v>
      </c>
      <c r="I18" s="478">
        <v>3.1</v>
      </c>
      <c r="J18" s="480">
        <v>2.7</v>
      </c>
      <c r="K18" s="481">
        <f t="shared" si="0"/>
        <v>8.445297504798464</v>
      </c>
      <c r="L18" s="482">
        <v>9.571788413098236</v>
      </c>
      <c r="M18" s="483">
        <v>2873.8</v>
      </c>
      <c r="N18" s="484">
        <v>986.9</v>
      </c>
      <c r="O18" s="485"/>
      <c r="P18" s="486">
        <v>11</v>
      </c>
    </row>
    <row r="19" spans="1:16" ht="15">
      <c r="A19" s="474" t="s">
        <v>81</v>
      </c>
      <c r="B19" s="475">
        <v>1325</v>
      </c>
      <c r="C19" s="476">
        <v>1270</v>
      </c>
      <c r="D19" s="477">
        <v>1256</v>
      </c>
      <c r="E19" s="478">
        <v>1437.34482758621</v>
      </c>
      <c r="F19" s="479">
        <v>1469.7</v>
      </c>
      <c r="G19" s="478">
        <v>9.8</v>
      </c>
      <c r="H19" s="479">
        <v>12.2</v>
      </c>
      <c r="I19" s="478">
        <v>8.8</v>
      </c>
      <c r="J19" s="480">
        <v>11.1</v>
      </c>
      <c r="K19" s="481">
        <f t="shared" si="0"/>
        <v>7.802547770700638</v>
      </c>
      <c r="L19" s="482">
        <v>8.815028901734102</v>
      </c>
      <c r="M19" s="483">
        <v>1121</v>
      </c>
      <c r="N19" s="484">
        <v>495</v>
      </c>
      <c r="O19" s="485">
        <v>4</v>
      </c>
      <c r="P19" s="486">
        <v>5</v>
      </c>
    </row>
    <row r="20" spans="1:16" ht="15">
      <c r="A20" s="474" t="s">
        <v>41</v>
      </c>
      <c r="B20" s="475">
        <v>1284</v>
      </c>
      <c r="C20" s="476">
        <v>1285</v>
      </c>
      <c r="D20" s="477">
        <v>1285</v>
      </c>
      <c r="E20" s="478">
        <v>2099.10689655172</v>
      </c>
      <c r="F20" s="479">
        <v>1803</v>
      </c>
      <c r="G20" s="478">
        <v>12.4</v>
      </c>
      <c r="H20" s="479">
        <v>11.7</v>
      </c>
      <c r="I20" s="478">
        <v>10.8</v>
      </c>
      <c r="J20" s="480">
        <v>10.5</v>
      </c>
      <c r="K20" s="481">
        <f t="shared" si="0"/>
        <v>9.649805447470818</v>
      </c>
      <c r="L20" s="482">
        <v>8.1</v>
      </c>
      <c r="M20" s="483">
        <v>274.6</v>
      </c>
      <c r="N20" s="484">
        <v>219.8</v>
      </c>
      <c r="O20" s="485">
        <v>1.2</v>
      </c>
      <c r="P20" s="486">
        <v>1.2</v>
      </c>
    </row>
    <row r="21" spans="1:16" ht="15" customHeight="1">
      <c r="A21" s="474" t="s">
        <v>42</v>
      </c>
      <c r="B21" s="475">
        <v>970</v>
      </c>
      <c r="C21" s="476">
        <v>602</v>
      </c>
      <c r="D21" s="477">
        <v>602</v>
      </c>
      <c r="E21" s="478">
        <v>574.7172413793104</v>
      </c>
      <c r="F21" s="479">
        <v>650.4</v>
      </c>
      <c r="G21" s="478">
        <v>4.5</v>
      </c>
      <c r="H21" s="479">
        <v>6.8</v>
      </c>
      <c r="I21" s="478">
        <v>3.9</v>
      </c>
      <c r="J21" s="480">
        <v>6.1</v>
      </c>
      <c r="K21" s="481">
        <f t="shared" si="0"/>
        <v>7.475083056478406</v>
      </c>
      <c r="L21" s="482">
        <v>7.024793388429751</v>
      </c>
      <c r="M21" s="483">
        <v>485.5</v>
      </c>
      <c r="N21" s="484">
        <v>272.7</v>
      </c>
      <c r="O21" s="485">
        <v>1.8</v>
      </c>
      <c r="P21" s="486">
        <v>1.9</v>
      </c>
    </row>
    <row r="22" spans="1:16" ht="15">
      <c r="A22" s="474" t="s">
        <v>82</v>
      </c>
      <c r="B22" s="475">
        <v>1015</v>
      </c>
      <c r="C22" s="476">
        <v>998</v>
      </c>
      <c r="D22" s="477">
        <v>998</v>
      </c>
      <c r="E22" s="478">
        <v>1333.386206896552</v>
      </c>
      <c r="F22" s="479">
        <v>1322.7</v>
      </c>
      <c r="G22" s="478">
        <v>9.7</v>
      </c>
      <c r="H22" s="479">
        <v>12.2</v>
      </c>
      <c r="I22" s="478">
        <v>9.4</v>
      </c>
      <c r="J22" s="480">
        <v>11.2</v>
      </c>
      <c r="K22" s="481">
        <f t="shared" si="0"/>
        <v>9.719438877755511</v>
      </c>
      <c r="L22" s="482">
        <v>11.960784313725489</v>
      </c>
      <c r="M22" s="483">
        <v>2110</v>
      </c>
      <c r="N22" s="484">
        <v>1104</v>
      </c>
      <c r="O22" s="485">
        <v>7.5</v>
      </c>
      <c r="P22" s="486">
        <v>7.7</v>
      </c>
    </row>
    <row r="23" spans="1:16" ht="15">
      <c r="A23" s="474" t="s">
        <v>83</v>
      </c>
      <c r="B23" s="475">
        <v>1942</v>
      </c>
      <c r="C23" s="476">
        <v>1877</v>
      </c>
      <c r="D23" s="477">
        <v>1886</v>
      </c>
      <c r="E23" s="478">
        <v>5540.241379310345</v>
      </c>
      <c r="F23" s="479">
        <v>4183.8</v>
      </c>
      <c r="G23" s="478">
        <v>30.8</v>
      </c>
      <c r="H23" s="479">
        <v>34.4</v>
      </c>
      <c r="I23" s="478">
        <v>29.1</v>
      </c>
      <c r="J23" s="480">
        <v>32.4</v>
      </c>
      <c r="K23" s="481">
        <f t="shared" si="0"/>
        <v>16.33085896076352</v>
      </c>
      <c r="L23" s="482">
        <v>17.551020408163264</v>
      </c>
      <c r="M23" s="483">
        <v>858.5</v>
      </c>
      <c r="N23" s="484">
        <v>385.7</v>
      </c>
      <c r="O23" s="485">
        <v>3.3</v>
      </c>
      <c r="P23" s="486">
        <v>4.1</v>
      </c>
    </row>
    <row r="24" spans="1:16" ht="15">
      <c r="A24" s="474" t="s">
        <v>45</v>
      </c>
      <c r="B24" s="475">
        <v>358</v>
      </c>
      <c r="C24" s="476">
        <v>445</v>
      </c>
      <c r="D24" s="477">
        <v>445</v>
      </c>
      <c r="E24" s="478">
        <v>671</v>
      </c>
      <c r="F24" s="479">
        <v>622.2</v>
      </c>
      <c r="G24" s="478">
        <v>4.5</v>
      </c>
      <c r="H24" s="479">
        <v>3.9</v>
      </c>
      <c r="I24" s="478">
        <v>2.3</v>
      </c>
      <c r="J24" s="480">
        <v>2.3</v>
      </c>
      <c r="K24" s="481">
        <f t="shared" si="0"/>
        <v>10.112359550561797</v>
      </c>
      <c r="L24" s="482">
        <v>10.893854748603351</v>
      </c>
      <c r="M24" s="483">
        <v>416.2</v>
      </c>
      <c r="N24" s="484">
        <v>982</v>
      </c>
      <c r="O24" s="485">
        <v>2</v>
      </c>
      <c r="P24" s="486">
        <v>2</v>
      </c>
    </row>
    <row r="25" spans="1:16" ht="15">
      <c r="A25" s="474" t="s">
        <v>46</v>
      </c>
      <c r="B25" s="475">
        <v>1345</v>
      </c>
      <c r="C25" s="476">
        <v>1345</v>
      </c>
      <c r="D25" s="477">
        <v>1345</v>
      </c>
      <c r="E25" s="478">
        <v>2543.2000000000003</v>
      </c>
      <c r="F25" s="479">
        <v>1881</v>
      </c>
      <c r="G25" s="478">
        <v>17.9</v>
      </c>
      <c r="H25" s="479">
        <v>16.6</v>
      </c>
      <c r="I25" s="478">
        <v>16.3</v>
      </c>
      <c r="J25" s="480">
        <v>16</v>
      </c>
      <c r="K25" s="481">
        <f t="shared" si="0"/>
        <v>13.308550185873605</v>
      </c>
      <c r="L25" s="482">
        <v>12.406576980568014</v>
      </c>
      <c r="M25" s="483"/>
      <c r="N25" s="484"/>
      <c r="O25" s="485"/>
      <c r="P25" s="486"/>
    </row>
    <row r="26" spans="1:16" ht="15">
      <c r="A26" s="474" t="s">
        <v>84</v>
      </c>
      <c r="B26" s="475">
        <v>534</v>
      </c>
      <c r="C26" s="476">
        <v>537</v>
      </c>
      <c r="D26" s="477">
        <v>537</v>
      </c>
      <c r="E26" s="478">
        <v>999.2482758620692</v>
      </c>
      <c r="F26" s="479">
        <v>513.3</v>
      </c>
      <c r="G26" s="478">
        <v>5.4</v>
      </c>
      <c r="H26" s="479">
        <v>5.4</v>
      </c>
      <c r="I26" s="478">
        <v>4.8</v>
      </c>
      <c r="J26" s="480">
        <v>4.8</v>
      </c>
      <c r="K26" s="481">
        <f t="shared" si="0"/>
        <v>10.05586592178771</v>
      </c>
      <c r="L26" s="482">
        <v>10.05586592178771</v>
      </c>
      <c r="M26" s="483">
        <v>3477</v>
      </c>
      <c r="N26" s="484">
        <v>1784</v>
      </c>
      <c r="O26" s="485">
        <v>11</v>
      </c>
      <c r="P26" s="486">
        <v>11</v>
      </c>
    </row>
    <row r="27" spans="1:16" ht="15">
      <c r="A27" s="474" t="s">
        <v>48</v>
      </c>
      <c r="B27" s="475">
        <v>3822</v>
      </c>
      <c r="C27" s="476">
        <v>4090</v>
      </c>
      <c r="D27" s="477">
        <v>4090</v>
      </c>
      <c r="E27" s="478">
        <v>7252.082758620691</v>
      </c>
      <c r="F27" s="479">
        <v>5016.9</v>
      </c>
      <c r="G27" s="478">
        <v>61.2</v>
      </c>
      <c r="H27" s="479">
        <v>42.5</v>
      </c>
      <c r="I27" s="478">
        <v>57.3</v>
      </c>
      <c r="J27" s="480">
        <v>42.1</v>
      </c>
      <c r="K27" s="481">
        <f t="shared" si="0"/>
        <v>14.963325183374085</v>
      </c>
      <c r="L27" s="482">
        <v>11.119832548403977</v>
      </c>
      <c r="M27" s="483">
        <v>2094</v>
      </c>
      <c r="N27" s="484">
        <v>982</v>
      </c>
      <c r="O27" s="485">
        <v>6</v>
      </c>
      <c r="P27" s="486">
        <v>6</v>
      </c>
    </row>
    <row r="28" spans="1:16" ht="15.75" thickBot="1">
      <c r="A28" s="488" t="s">
        <v>69</v>
      </c>
      <c r="B28" s="489">
        <v>100</v>
      </c>
      <c r="C28" s="490">
        <v>100</v>
      </c>
      <c r="D28" s="491">
        <v>100</v>
      </c>
      <c r="E28" s="492">
        <v>68</v>
      </c>
      <c r="F28" s="493">
        <v>79.8</v>
      </c>
      <c r="G28" s="492">
        <v>0.7</v>
      </c>
      <c r="H28" s="493">
        <v>0.7</v>
      </c>
      <c r="I28" s="492">
        <v>2.4</v>
      </c>
      <c r="J28" s="494">
        <v>2.4</v>
      </c>
      <c r="K28" s="495">
        <f t="shared" si="0"/>
        <v>6.999999999999999</v>
      </c>
      <c r="L28" s="496">
        <v>6.999999999999999</v>
      </c>
      <c r="M28" s="497"/>
      <c r="N28" s="498"/>
      <c r="O28" s="499"/>
      <c r="P28" s="500"/>
    </row>
    <row r="29" spans="1:16" ht="15" thickBot="1">
      <c r="A29" s="501" t="s">
        <v>128</v>
      </c>
      <c r="B29" s="502">
        <f>SUM(B7:B28)</f>
        <v>22923</v>
      </c>
      <c r="C29" s="503">
        <v>22973</v>
      </c>
      <c r="D29" s="504">
        <f>SUM(D7:D28)</f>
        <v>22951</v>
      </c>
      <c r="E29" s="505">
        <f>SUM(E7:E28)</f>
        <v>41175.92068965516</v>
      </c>
      <c r="F29" s="506">
        <f>SUM(F7:F28)</f>
        <v>31629.7</v>
      </c>
      <c r="G29" s="505">
        <f>SUM(G7:G28)</f>
        <v>277.1</v>
      </c>
      <c r="H29" s="506">
        <v>275.2</v>
      </c>
      <c r="I29" s="505">
        <f>SUM(I7:I28)</f>
        <v>256.1</v>
      </c>
      <c r="J29" s="507">
        <v>251.9</v>
      </c>
      <c r="K29" s="508">
        <f t="shared" si="0"/>
        <v>12.073547993551479</v>
      </c>
      <c r="L29" s="509">
        <v>11.778804999143981</v>
      </c>
      <c r="M29" s="505">
        <f>SUM(M7:M28)</f>
        <v>27705.19</v>
      </c>
      <c r="N29" s="506">
        <f>SUM(N7:N28)</f>
        <v>15393.1</v>
      </c>
      <c r="O29" s="510">
        <f>SUM(O7:O28)</f>
        <v>108.39999999999999</v>
      </c>
      <c r="P29" s="506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2017-10-03T06:39:52Z</cp:lastPrinted>
  <dcterms:created xsi:type="dcterms:W3CDTF">2017-08-13T06:13:14Z</dcterms:created>
  <dcterms:modified xsi:type="dcterms:W3CDTF">2017-10-04T07:23:35Z</dcterms:modified>
  <cp:category/>
  <cp:version/>
  <cp:contentType/>
  <cp:contentStatus/>
</cp:coreProperties>
</file>