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<sst xmlns="http://schemas.openxmlformats.org/spreadsheetml/2006/main" count="409" uniqueCount="129">
  <si>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</si>
  <si>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</si>
  <si>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</si>
  <si>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</si>
  <si>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</si>
  <si>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</si>
  <si>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</si>
  <si>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</si>
  <si>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</si>
  <si>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</si>
  <si>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</si>
  <si>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</si>
  <si>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</si>
  <si>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</si>
  <si>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</si>
  <si>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</si>
  <si>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</si>
  <si>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</si>
  <si>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</si>
  <si>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</si>
  <si>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</si>
  <si>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</si>
  <si>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</si>
  <si>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</si>
  <si>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</si>
  <si>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</si>
  <si>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</si>
  <si>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</si>
  <si>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</si>
  <si>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</si>
  <si>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</si>
  <si>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</si>
  <si>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</si>
  <si>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</si>
  <si>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</si>
  <si>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</si>
  <si>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</si>
  <si>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</si>
  <si>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</si>
  <si>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</si>
  <si>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</si>
  <si>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</si>
  <si>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</si>
  <si>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</si>
  <si>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</si>
  <si>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</si>
  <si>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</si>
  <si>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</si>
  <si>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</si>
  <si>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</si>
  <si>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</si>
  <si>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</si>
  <si>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</si>
  <si>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</si>
  <si>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</si>
  <si>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</si>
  <si>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</si>
  <si>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</si>
  <si>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</si>
  <si>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</si>
  <si>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</si>
  <si>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</si>
  <si>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</si>
  <si>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</si>
  <si>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</si>
  <si>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</si>
  <si>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</si>
  <si>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</si>
  <si>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</si>
  <si>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</si>
  <si>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</si>
  <si>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</si>
  <si>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</si>
  <si>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</si>
  <si>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</si>
  <si>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</si>
  <si>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</si>
  <si>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</si>
  <si>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</si>
  <si>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</si>
  <si>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</si>
  <si>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</si>
  <si>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</si>
  <si>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</si>
  <si>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</si>
  <si>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</si>
  <si>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</si>
  <si>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</si>
  <si>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</si>
  <si>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</si>
  <si>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</si>
  <si>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</si>
  <si>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</si>
  <si>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</si>
  <si>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</si>
  <si>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</si>
  <si>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</si>
  <si>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</si>
  <si>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</si>
  <si>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</si>
  <si>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</si>
  <si>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</si>
  <si>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</si>
  <si>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</si>
  <si>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</si>
  <si>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</si>
  <si>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</si>
  <si>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</si>
  <si>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</si>
  <si>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</si>
  <si>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</si>
  <si>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</si>
  <si>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</si>
  <si>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</si>
  <si>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</si>
  <si>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</si>
  <si>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</si>
  <si>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</si>
  <si>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</si>
  <si>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</si>
  <si>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</si>
  <si>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</si>
  <si>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</si>
  <si>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</si>
  <si>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</si>
  <si>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</si>
  <si>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17.09</t>
  </si>
  <si>
    <t>18.09</t>
  </si>
  <si>
    <t>Уборка сельскохозяйственных культур     18.09.2017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</si>
</sst>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00">
    <xf numFmtId="0" fontId="0" fillId="0" borderId="0" xfId="0" applyAlignment="1">
      <alignment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3" fontId="28" fillId="0" borderId="11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19" fillId="0" borderId="10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2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3" xfId="54" applyFont="1" applyFill="1" applyBorder="1" applyAlignment="1" applyProtection="1">
      <alignment horizontal="center" vertical="center" textRotation="90" wrapText="1"/>
      <protection locked="0"/>
    </xf>
    <xf numFmtId="165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165" fontId="22" fillId="0" borderId="14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1" fontId="22" fillId="0" borderId="13" xfId="5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14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8" applyFont="1" applyFill="1" applyBorder="1" applyAlignment="1" applyProtection="1">
      <alignment horizontal="right" vertical="center" wrapText="1"/>
      <protection hidden="1"/>
    </xf>
    <xf numFmtId="0" fontId="22" fillId="0" borderId="14" xfId="58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64" fontId="22" fillId="0" borderId="14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3" xfId="57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8" applyNumberFormat="1" applyFont="1" applyFill="1" applyBorder="1" applyAlignment="1" applyProtection="1">
      <alignment horizontal="center" vertical="center" wrapText="1"/>
      <protection/>
    </xf>
    <xf numFmtId="0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3" xfId="58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0" fontId="28" fillId="0" borderId="15" xfId="58" applyFont="1" applyFill="1" applyBorder="1" applyAlignment="1" applyProtection="1">
      <alignment vertical="top" wrapText="1"/>
      <protection hidden="1"/>
    </xf>
    <xf numFmtId="3" fontId="28" fillId="0" borderId="16" xfId="58" applyNumberFormat="1" applyFont="1" applyFill="1" applyBorder="1" applyAlignment="1" applyProtection="1">
      <alignment horizontal="right" vertical="center" wrapText="1"/>
      <protection hidden="1"/>
    </xf>
    <xf numFmtId="165" fontId="28" fillId="0" borderId="17" xfId="58" applyNumberFormat="1" applyFont="1" applyFill="1" applyBorder="1" applyAlignment="1" applyProtection="1">
      <alignment horizontal="right" vertical="center" wrapText="1"/>
      <protection hidden="1"/>
    </xf>
    <xf numFmtId="3" fontId="28" fillId="0" borderId="18" xfId="58" applyNumberFormat="1" applyFont="1" applyFill="1" applyBorder="1" applyAlignment="1" applyProtection="1">
      <alignment horizontal="right" vertical="center" wrapText="1"/>
      <protection hidden="1"/>
    </xf>
    <xf numFmtId="165" fontId="28" fillId="0" borderId="19" xfId="58" applyNumberFormat="1" applyFont="1" applyFill="1" applyBorder="1" applyAlignment="1" applyProtection="1">
      <alignment horizontal="right" vertical="center" wrapText="1"/>
      <protection hidden="1"/>
    </xf>
    <xf numFmtId="3" fontId="28" fillId="0" borderId="20" xfId="58" applyNumberFormat="1" applyFont="1" applyFill="1" applyBorder="1" applyAlignment="1" applyProtection="1">
      <alignment horizontal="right" vertical="top" wrapText="1"/>
      <protection hidden="1"/>
    </xf>
    <xf numFmtId="3" fontId="28" fillId="0" borderId="21" xfId="58" applyNumberFormat="1" applyFont="1" applyFill="1" applyBorder="1" applyAlignment="1" applyProtection="1">
      <alignment horizontal="right" vertical="top" wrapText="1"/>
      <protection hidden="1"/>
    </xf>
    <xf numFmtId="164" fontId="28" fillId="0" borderId="22" xfId="58" applyNumberFormat="1" applyFont="1" applyFill="1" applyBorder="1" applyAlignment="1" applyProtection="1">
      <alignment horizontal="right" vertical="top" wrapText="1"/>
      <protection hidden="1"/>
    </xf>
    <xf numFmtId="3" fontId="24" fillId="0" borderId="23" xfId="58" applyNumberFormat="1" applyFont="1" applyFill="1" applyBorder="1" applyAlignment="1" applyProtection="1">
      <alignment horizontal="right" vertical="center" wrapText="1"/>
      <protection hidden="1"/>
    </xf>
    <xf numFmtId="3" fontId="24" fillId="0" borderId="24" xfId="58" applyNumberFormat="1" applyFont="1" applyFill="1" applyBorder="1" applyAlignment="1" applyProtection="1">
      <alignment horizontal="right" vertical="center" wrapText="1"/>
      <protection hidden="1"/>
    </xf>
    <xf numFmtId="165" fontId="24" fillId="0" borderId="25" xfId="58" applyNumberFormat="1" applyFont="1" applyFill="1" applyBorder="1" applyAlignment="1" applyProtection="1">
      <alignment horizontal="right" vertical="center" wrapText="1"/>
      <protection hidden="1"/>
    </xf>
    <xf numFmtId="165" fontId="31" fillId="0" borderId="26" xfId="58" applyNumberFormat="1" applyFont="1" applyFill="1" applyBorder="1" applyAlignment="1" applyProtection="1">
      <alignment horizontal="right" vertical="center" wrapText="1"/>
      <protection hidden="1"/>
    </xf>
    <xf numFmtId="0" fontId="22" fillId="0" borderId="27" xfId="58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2" xfId="58" applyNumberFormat="1" applyFont="1" applyFill="1" applyBorder="1" applyAlignment="1" applyProtection="1">
      <alignment horizontal="center" vertical="center" wrapText="1"/>
      <protection/>
    </xf>
    <xf numFmtId="1" fontId="30" fillId="0" borderId="10" xfId="58" applyNumberFormat="1" applyFont="1" applyFill="1" applyBorder="1" applyAlignment="1" applyProtection="1">
      <alignment horizontal="center" vertical="center" wrapText="1"/>
      <protection/>
    </xf>
    <xf numFmtId="164" fontId="30" fillId="0" borderId="10" xfId="58" applyNumberFormat="1" applyFont="1" applyFill="1" applyBorder="1" applyAlignment="1" applyProtection="1">
      <alignment horizontal="center" vertical="center" wrapText="1"/>
      <protection/>
    </xf>
    <xf numFmtId="1" fontId="30" fillId="0" borderId="13" xfId="58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8" xfId="58" applyFont="1" applyFill="1" applyBorder="1" applyAlignment="1" applyProtection="1">
      <alignment horizontal="left" vertical="center" wrapText="1"/>
      <protection locked="0"/>
    </xf>
    <xf numFmtId="3" fontId="22" fillId="0" borderId="28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28" xfId="0" applyNumberFormat="1" applyFont="1" applyFill="1" applyBorder="1" applyAlignment="1" applyProtection="1">
      <alignment horizontal="right" vertical="center" wrapText="1"/>
      <protection/>
    </xf>
    <xf numFmtId="165" fontId="22" fillId="0" borderId="28" xfId="0" applyNumberFormat="1" applyFont="1" applyFill="1" applyBorder="1" applyAlignment="1" applyProtection="1">
      <alignment horizontal="right" vertical="center" wrapText="1"/>
      <protection/>
    </xf>
    <xf numFmtId="165" fontId="22" fillId="0" borderId="28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8" xfId="0" applyNumberFormat="1" applyFont="1" applyFill="1" applyBorder="1" applyAlignment="1">
      <alignment horizontal="right" vertical="center" wrapText="1"/>
    </xf>
    <xf numFmtId="165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30" xfId="0" applyNumberFormat="1" applyFont="1" applyFill="1" applyBorder="1" applyAlignment="1">
      <alignment horizontal="right" vertical="center" wrapText="1"/>
    </xf>
    <xf numFmtId="165" fontId="22" fillId="0" borderId="29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3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0" applyNumberFormat="1" applyFont="1" applyFill="1" applyBorder="1" applyAlignment="1">
      <alignment horizontal="right" vertical="center" wrapText="1"/>
    </xf>
    <xf numFmtId="165" fontId="22" fillId="0" borderId="28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29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28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9" xfId="58" applyNumberFormat="1" applyFont="1" applyFill="1" applyBorder="1" applyAlignment="1" applyProtection="1">
      <alignment horizontal="right" vertical="center" wrapText="1"/>
      <protection/>
    </xf>
    <xf numFmtId="0" fontId="22" fillId="0" borderId="30" xfId="0" applyFont="1" applyFill="1" applyBorder="1" applyAlignment="1">
      <alignment horizontal="right" vertical="center" wrapText="1"/>
    </xf>
    <xf numFmtId="0" fontId="22" fillId="0" borderId="28" xfId="58" applyFont="1" applyFill="1" applyBorder="1" applyAlignment="1" applyProtection="1">
      <alignment horizontal="right" vertical="center" wrapText="1"/>
      <protection hidden="1"/>
    </xf>
    <xf numFmtId="0" fontId="22" fillId="0" borderId="30" xfId="0" applyFont="1" applyFill="1" applyBorder="1" applyAlignment="1" applyProtection="1">
      <alignment horizontal="right" vertical="center" wrapText="1"/>
      <protection/>
    </xf>
    <xf numFmtId="0" fontId="30" fillId="0" borderId="31" xfId="58" applyFont="1" applyFill="1" applyBorder="1" applyAlignment="1" applyProtection="1">
      <alignment horizontal="left" vertical="center" wrapText="1"/>
      <protection locked="0"/>
    </xf>
    <xf numFmtId="3" fontId="30" fillId="0" borderId="31" xfId="58" applyNumberFormat="1" applyFont="1" applyFill="1" applyBorder="1" applyAlignment="1" applyProtection="1">
      <alignment horizontal="right" vertical="center" wrapText="1"/>
      <protection/>
    </xf>
    <xf numFmtId="3" fontId="30" fillId="0" borderId="31" xfId="0" applyNumberFormat="1" applyFont="1" applyFill="1" applyBorder="1" applyAlignment="1" applyProtection="1">
      <alignment horizontal="right" vertical="center" wrapText="1"/>
      <protection/>
    </xf>
    <xf numFmtId="165" fontId="30" fillId="0" borderId="31" xfId="58" applyNumberFormat="1" applyFont="1" applyFill="1" applyBorder="1" applyAlignment="1" applyProtection="1">
      <alignment horizontal="right" vertical="center" wrapText="1"/>
      <protection/>
    </xf>
    <xf numFmtId="165" fontId="30" fillId="0" borderId="31" xfId="0" applyNumberFormat="1" applyFont="1" applyFill="1" applyBorder="1" applyAlignment="1">
      <alignment horizontal="right" vertical="center" wrapText="1"/>
    </xf>
    <xf numFmtId="165" fontId="30" fillId="0" borderId="32" xfId="58" applyNumberFormat="1" applyFont="1" applyFill="1" applyBorder="1" applyAlignment="1" applyProtection="1">
      <alignment horizontal="right" vertical="center" wrapText="1"/>
      <protection/>
    </xf>
    <xf numFmtId="3" fontId="30" fillId="0" borderId="33" xfId="58" applyNumberFormat="1" applyFont="1" applyFill="1" applyBorder="1" applyAlignment="1" applyProtection="1">
      <alignment horizontal="right" vertical="center" wrapText="1"/>
      <protection/>
    </xf>
    <xf numFmtId="0" fontId="30" fillId="0" borderId="31" xfId="58" applyFont="1" applyFill="1" applyBorder="1" applyAlignment="1" applyProtection="1">
      <alignment horizontal="right" vertical="center" wrapText="1"/>
      <protection/>
    </xf>
    <xf numFmtId="165" fontId="30" fillId="0" borderId="32" xfId="0" applyNumberFormat="1" applyFont="1" applyFill="1" applyBorder="1" applyAlignment="1" applyProtection="1">
      <alignment horizontal="right" vertical="center" wrapText="1"/>
      <protection/>
    </xf>
    <xf numFmtId="1" fontId="30" fillId="0" borderId="33" xfId="58" applyNumberFormat="1" applyFont="1" applyFill="1" applyBorder="1" applyAlignment="1" applyProtection="1">
      <alignment horizontal="right" vertical="center" wrapText="1"/>
      <protection/>
    </xf>
    <xf numFmtId="1" fontId="30" fillId="0" borderId="31" xfId="58" applyNumberFormat="1" applyFont="1" applyFill="1" applyBorder="1" applyAlignment="1" applyProtection="1">
      <alignment horizontal="right" vertical="center" wrapText="1"/>
      <protection/>
    </xf>
    <xf numFmtId="1" fontId="30" fillId="0" borderId="32" xfId="58" applyNumberFormat="1" applyFont="1" applyFill="1" applyBorder="1" applyAlignment="1" applyProtection="1">
      <alignment horizontal="right" vertical="center" wrapText="1"/>
      <protection/>
    </xf>
    <xf numFmtId="0" fontId="19" fillId="0" borderId="34" xfId="58" applyFont="1" applyFill="1" applyBorder="1" applyAlignment="1" applyProtection="1">
      <alignment horizontal="left" vertical="center" wrapText="1"/>
      <protection locked="0"/>
    </xf>
    <xf numFmtId="3" fontId="19" fillId="0" borderId="35" xfId="58" applyNumberFormat="1" applyFont="1" applyFill="1" applyBorder="1" applyAlignment="1" applyProtection="1">
      <alignment horizontal="right" vertical="center" wrapText="1"/>
      <protection/>
    </xf>
    <xf numFmtId="165" fontId="19" fillId="0" borderId="35" xfId="58" applyNumberFormat="1" applyFont="1" applyFill="1" applyBorder="1" applyAlignment="1" applyProtection="1">
      <alignment horizontal="right" vertical="center" wrapText="1"/>
      <protection/>
    </xf>
    <xf numFmtId="165" fontId="19" fillId="0" borderId="35" xfId="0" applyNumberFormat="1" applyFont="1" applyFill="1" applyBorder="1" applyAlignment="1">
      <alignment horizontal="right" vertical="center" wrapText="1"/>
    </xf>
    <xf numFmtId="165" fontId="19" fillId="0" borderId="36" xfId="58" applyNumberFormat="1" applyFont="1" applyFill="1" applyBorder="1" applyAlignment="1" applyProtection="1">
      <alignment horizontal="right" vertical="center" wrapText="1"/>
      <protection/>
    </xf>
    <xf numFmtId="3" fontId="19" fillId="0" borderId="37" xfId="58" applyNumberFormat="1" applyFont="1" applyFill="1" applyBorder="1" applyAlignment="1" applyProtection="1">
      <alignment horizontal="right" vertical="center" wrapText="1"/>
      <protection/>
    </xf>
    <xf numFmtId="165" fontId="19" fillId="0" borderId="35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36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35" xfId="58" applyNumberFormat="1" applyFont="1" applyFill="1" applyBorder="1" applyAlignment="1" applyProtection="1">
      <alignment horizontal="right" vertical="center" wrapText="1"/>
      <protection locked="0"/>
    </xf>
    <xf numFmtId="0" fontId="19" fillId="0" borderId="37" xfId="58" applyFont="1" applyFill="1" applyBorder="1" applyAlignment="1" applyProtection="1">
      <alignment horizontal="right" vertical="center" wrapText="1"/>
      <protection/>
    </xf>
    <xf numFmtId="0" fontId="22" fillId="0" borderId="31" xfId="58" applyFont="1" applyFill="1" applyBorder="1" applyAlignment="1" applyProtection="1">
      <alignment horizontal="left" vertical="center" wrapText="1"/>
      <protection locked="0"/>
    </xf>
    <xf numFmtId="0" fontId="22" fillId="0" borderId="31" xfId="58" applyFont="1" applyFill="1" applyBorder="1" applyAlignment="1" applyProtection="1">
      <alignment horizontal="right" vertical="center" wrapText="1"/>
      <protection locked="0"/>
    </xf>
    <xf numFmtId="165" fontId="22" fillId="0" borderId="31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31" xfId="0" applyNumberFormat="1" applyFont="1" applyFill="1" applyBorder="1" applyAlignment="1">
      <alignment horizontal="right" vertical="center" wrapText="1"/>
    </xf>
    <xf numFmtId="165" fontId="22" fillId="0" borderId="32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33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31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33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31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33" xfId="0" applyNumberFormat="1" applyFont="1" applyFill="1" applyBorder="1" applyAlignment="1">
      <alignment horizontal="right" vertical="center" wrapText="1"/>
    </xf>
    <xf numFmtId="0" fontId="22" fillId="0" borderId="32" xfId="58" applyFont="1" applyFill="1" applyBorder="1" applyAlignment="1" applyProtection="1">
      <alignment horizontal="right" vertical="center" wrapText="1"/>
      <protection locked="0"/>
    </xf>
    <xf numFmtId="0" fontId="22" fillId="0" borderId="33" xfId="0" applyFont="1" applyFill="1" applyBorder="1" applyAlignment="1">
      <alignment horizontal="right" vertical="center" wrapText="1"/>
    </xf>
    <xf numFmtId="0" fontId="22" fillId="0" borderId="33" xfId="58" applyFont="1" applyFill="1" applyBorder="1" applyAlignment="1" applyProtection="1">
      <alignment horizontal="right" vertical="center" wrapText="1"/>
      <protection locked="0"/>
    </xf>
    <xf numFmtId="0" fontId="19" fillId="0" borderId="38" xfId="54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4" applyFont="1" applyFill="1" applyBorder="1" applyAlignment="1" applyProtection="1">
      <alignment horizontal="center" vertical="center" textRotation="90" wrapText="1"/>
      <protection locked="0"/>
    </xf>
    <xf numFmtId="0" fontId="19" fillId="0" borderId="40" xfId="54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4" applyFont="1" applyFill="1" applyBorder="1" applyAlignment="1" applyProtection="1">
      <alignment horizontal="center" vertical="center" textRotation="90" wrapText="1"/>
      <protection locked="0"/>
    </xf>
    <xf numFmtId="0" fontId="19" fillId="0" borderId="35" xfId="54" applyFont="1" applyFill="1" applyBorder="1" applyAlignment="1" applyProtection="1">
      <alignment horizontal="center" vertical="center" textRotation="90" wrapText="1"/>
      <protection locked="0"/>
    </xf>
    <xf numFmtId="165" fontId="19" fillId="0" borderId="36" xfId="58" applyNumberFormat="1" applyFont="1" applyFill="1" applyBorder="1" applyAlignment="1" applyProtection="1">
      <alignment horizontal="right" vertical="center" wrapText="1"/>
      <protection hidden="1"/>
    </xf>
    <xf numFmtId="1" fontId="30" fillId="0" borderId="41" xfId="58" applyNumberFormat="1" applyFont="1" applyFill="1" applyBorder="1" applyAlignment="1" applyProtection="1">
      <alignment horizontal="center" vertical="center" wrapText="1"/>
      <protection/>
    </xf>
    <xf numFmtId="0" fontId="22" fillId="0" borderId="42" xfId="58" applyFont="1" applyFill="1" applyBorder="1" applyAlignment="1" applyProtection="1">
      <alignment horizontal="right" vertical="center" wrapText="1"/>
      <protection locked="0"/>
    </xf>
    <xf numFmtId="0" fontId="22" fillId="0" borderId="43" xfId="0" applyFont="1" applyFill="1" applyBorder="1" applyAlignment="1" applyProtection="1">
      <alignment horizontal="right" vertical="center" wrapText="1"/>
      <protection/>
    </xf>
    <xf numFmtId="0" fontId="19" fillId="0" borderId="43" xfId="58" applyFont="1" applyFill="1" applyBorder="1" applyAlignment="1" applyProtection="1">
      <alignment horizontal="center" vertical="center" wrapText="1"/>
      <protection/>
    </xf>
    <xf numFmtId="1" fontId="30" fillId="0" borderId="43" xfId="58" applyNumberFormat="1" applyFont="1" applyFill="1" applyBorder="1" applyAlignment="1" applyProtection="1">
      <alignment horizontal="center" vertical="center" wrapText="1"/>
      <protection/>
    </xf>
    <xf numFmtId="0" fontId="19" fillId="0" borderId="44" xfId="0" applyFont="1" applyFill="1" applyBorder="1" applyAlignment="1" applyProtection="1">
      <alignment horizontal="left" vertical="center"/>
      <protection hidden="1"/>
    </xf>
    <xf numFmtId="1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41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41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41" xfId="57" applyNumberFormat="1" applyFont="1" applyFill="1" applyBorder="1" applyAlignment="1" applyProtection="1">
      <alignment horizontal="right" vertical="center" wrapText="1"/>
      <protection hidden="1"/>
    </xf>
    <xf numFmtId="1" fontId="19" fillId="0" borderId="41" xfId="58" applyNumberFormat="1" applyFont="1" applyFill="1" applyBorder="1" applyAlignment="1" applyProtection="1">
      <alignment horizontal="center" vertical="center" wrapText="1"/>
      <protection/>
    </xf>
    <xf numFmtId="0" fontId="19" fillId="0" borderId="45" xfId="54" applyFont="1" applyFill="1" applyBorder="1" applyAlignment="1" applyProtection="1">
      <alignment horizontal="center" vertical="center" textRotation="90" wrapText="1"/>
      <protection locked="0"/>
    </xf>
    <xf numFmtId="0" fontId="19" fillId="0" borderId="46" xfId="54" applyFont="1" applyFill="1" applyBorder="1" applyAlignment="1" applyProtection="1">
      <alignment horizontal="center" vertical="center" textRotation="90" wrapText="1"/>
      <protection locked="0"/>
    </xf>
    <xf numFmtId="0" fontId="19" fillId="0" borderId="47" xfId="54" applyFont="1" applyFill="1" applyBorder="1" applyAlignment="1" applyProtection="1">
      <alignment horizontal="center" vertical="center" textRotation="90" wrapText="1"/>
      <protection locked="0"/>
    </xf>
    <xf numFmtId="0" fontId="22" fillId="0" borderId="48" xfId="58" applyFont="1" applyFill="1" applyBorder="1" applyAlignment="1" applyProtection="1">
      <alignment horizontal="right" vertical="center" wrapText="1"/>
      <protection locked="0"/>
    </xf>
    <xf numFmtId="1" fontId="30" fillId="0" borderId="14" xfId="58" applyNumberFormat="1" applyFont="1" applyFill="1" applyBorder="1" applyAlignment="1" applyProtection="1">
      <alignment horizontal="center" vertical="center" wrapText="1"/>
      <protection/>
    </xf>
    <xf numFmtId="0" fontId="22" fillId="0" borderId="49" xfId="58" applyFont="1" applyFill="1" applyBorder="1" applyAlignment="1" applyProtection="1">
      <alignment horizontal="right" vertical="center" wrapText="1"/>
      <protection locked="0"/>
    </xf>
    <xf numFmtId="0" fontId="19" fillId="0" borderId="12" xfId="58" applyFont="1" applyFill="1" applyBorder="1" applyAlignment="1" applyProtection="1">
      <alignment horizontal="center" vertical="center" wrapText="1"/>
      <protection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8" applyFont="1" applyFill="1" applyBorder="1" applyAlignment="1" applyProtection="1">
      <alignment horizontal="right" vertical="center" wrapText="1"/>
      <protection hidden="1"/>
    </xf>
    <xf numFmtId="164" fontId="19" fillId="0" borderId="10" xfId="57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7" applyNumberFormat="1" applyFont="1" applyFill="1" applyBorder="1" applyAlignment="1" applyProtection="1">
      <alignment horizontal="right" vertical="center" wrapText="1"/>
      <protection hidden="1"/>
    </xf>
    <xf numFmtId="1" fontId="19" fillId="0" borderId="35" xfId="58" applyNumberFormat="1" applyFont="1" applyFill="1" applyBorder="1" applyAlignment="1" applyProtection="1">
      <alignment horizontal="right" vertical="center" wrapText="1"/>
      <protection/>
    </xf>
    <xf numFmtId="0" fontId="19" fillId="0" borderId="14" xfId="58" applyFont="1" applyFill="1" applyBorder="1" applyAlignment="1" applyProtection="1">
      <alignment horizontal="right" vertical="center" wrapText="1"/>
      <protection hidden="1"/>
    </xf>
    <xf numFmtId="0" fontId="19" fillId="0" borderId="0" xfId="58" applyFont="1" applyFill="1" applyBorder="1" applyAlignment="1">
      <alignment vertical="center" wrapText="1"/>
      <protection/>
    </xf>
    <xf numFmtId="0" fontId="19" fillId="0" borderId="0" xfId="58" applyFont="1" applyFill="1" applyBorder="1" applyAlignment="1">
      <alignment wrapText="1"/>
      <protection/>
    </xf>
    <xf numFmtId="0" fontId="27" fillId="0" borderId="0" xfId="0" applyFont="1" applyFill="1" applyAlignment="1">
      <alignment/>
    </xf>
    <xf numFmtId="0" fontId="22" fillId="0" borderId="0" xfId="58" applyFont="1" applyFill="1" applyBorder="1">
      <alignment/>
      <protection/>
    </xf>
    <xf numFmtId="14" fontId="19" fillId="0" borderId="0" xfId="58" applyNumberFormat="1" applyFont="1" applyFill="1" applyBorder="1" applyAlignment="1">
      <alignment/>
      <protection/>
    </xf>
    <xf numFmtId="0" fontId="19" fillId="0" borderId="50" xfId="58" applyFont="1" applyFill="1" applyBorder="1" applyAlignment="1">
      <alignment horizontal="center" vertical="center" wrapText="1"/>
      <protection/>
    </xf>
    <xf numFmtId="0" fontId="19" fillId="0" borderId="38" xfId="58" applyFont="1" applyFill="1" applyBorder="1" applyAlignment="1">
      <alignment horizontal="center" vertical="center" wrapText="1"/>
      <protection/>
    </xf>
    <xf numFmtId="0" fontId="19" fillId="0" borderId="38" xfId="58" applyFont="1" applyFill="1" applyBorder="1" applyAlignment="1">
      <alignment horizontal="center" vertical="center"/>
      <protection/>
    </xf>
    <xf numFmtId="0" fontId="19" fillId="0" borderId="51" xfId="0" applyFont="1" applyFill="1" applyBorder="1" applyAlignment="1">
      <alignment horizontal="center" vertical="center"/>
    </xf>
    <xf numFmtId="0" fontId="22" fillId="0" borderId="52" xfId="58" applyFont="1" applyFill="1" applyBorder="1">
      <alignment/>
      <protection/>
    </xf>
    <xf numFmtId="1" fontId="22" fillId="0" borderId="42" xfId="0" applyNumberFormat="1" applyFont="1" applyFill="1" applyBorder="1" applyAlignment="1">
      <alignment horizontal="center" vertical="center"/>
    </xf>
    <xf numFmtId="1" fontId="22" fillId="0" borderId="31" xfId="58" applyNumberFormat="1" applyFont="1" applyFill="1" applyBorder="1" applyAlignment="1">
      <alignment horizontal="center" vertical="center"/>
      <protection/>
    </xf>
    <xf numFmtId="164" fontId="22" fillId="0" borderId="53" xfId="58" applyNumberFormat="1" applyFont="1" applyFill="1" applyBorder="1" applyAlignment="1">
      <alignment horizontal="center" vertical="center"/>
      <protection/>
    </xf>
    <xf numFmtId="166" fontId="22" fillId="0" borderId="42" xfId="0" applyNumberFormat="1" applyFont="1" applyFill="1" applyBorder="1" applyAlignment="1">
      <alignment horizontal="center" vertical="center" wrapText="1"/>
    </xf>
    <xf numFmtId="0" fontId="22" fillId="0" borderId="31" xfId="58" applyFont="1" applyFill="1" applyBorder="1" applyAlignment="1">
      <alignment horizontal="center" vertical="center"/>
      <protection/>
    </xf>
    <xf numFmtId="1" fontId="22" fillId="0" borderId="53" xfId="58" applyNumberFormat="1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/>
    </xf>
    <xf numFmtId="1" fontId="22" fillId="0" borderId="10" xfId="58" applyNumberFormat="1" applyFont="1" applyFill="1" applyBorder="1" applyAlignment="1">
      <alignment horizontal="center" vertical="center"/>
      <protection/>
    </xf>
    <xf numFmtId="0" fontId="22" fillId="0" borderId="10" xfId="58" applyFont="1" applyFill="1" applyBorder="1" applyAlignment="1">
      <alignment horizontal="center" vertical="center"/>
      <protection/>
    </xf>
    <xf numFmtId="1" fontId="22" fillId="0" borderId="43" xfId="0" applyNumberFormat="1" applyFont="1" applyFill="1" applyBorder="1" applyAlignment="1">
      <alignment horizontal="center" vertical="center"/>
    </xf>
    <xf numFmtId="164" fontId="22" fillId="0" borderId="54" xfId="58" applyNumberFormat="1" applyFont="1" applyFill="1" applyBorder="1" applyAlignment="1">
      <alignment horizontal="center" vertical="center"/>
      <protection/>
    </xf>
    <xf numFmtId="166" fontId="22" fillId="0" borderId="43" xfId="0" applyNumberFormat="1" applyFont="1" applyFill="1" applyBorder="1" applyAlignment="1">
      <alignment horizontal="center" vertical="center" wrapText="1"/>
    </xf>
    <xf numFmtId="164" fontId="22" fillId="0" borderId="10" xfId="58" applyNumberFormat="1" applyFont="1" applyFill="1" applyBorder="1" applyAlignment="1">
      <alignment horizontal="center" vertical="center"/>
      <protection/>
    </xf>
    <xf numFmtId="1" fontId="22" fillId="0" borderId="54" xfId="58" applyNumberFormat="1" applyFont="1" applyFill="1" applyBorder="1" applyAlignment="1">
      <alignment horizontal="center" vertical="center"/>
      <protection/>
    </xf>
    <xf numFmtId="1" fontId="22" fillId="0" borderId="43" xfId="0" applyNumberFormat="1" applyFont="1" applyFill="1" applyBorder="1" applyAlignment="1">
      <alignment horizontal="center" vertical="center" wrapText="1"/>
    </xf>
    <xf numFmtId="0" fontId="22" fillId="0" borderId="55" xfId="58" applyFont="1" applyFill="1" applyBorder="1">
      <alignment/>
      <protection/>
    </xf>
    <xf numFmtId="1" fontId="22" fillId="0" borderId="56" xfId="0" applyNumberFormat="1" applyFont="1" applyFill="1" applyBorder="1" applyAlignment="1">
      <alignment horizontal="center" vertical="center"/>
    </xf>
    <xf numFmtId="1" fontId="22" fillId="0" borderId="28" xfId="58" applyNumberFormat="1" applyFont="1" applyFill="1" applyBorder="1" applyAlignment="1">
      <alignment horizontal="center" vertical="center"/>
      <protection/>
    </xf>
    <xf numFmtId="0" fontId="22" fillId="0" borderId="28" xfId="58" applyFont="1" applyFill="1" applyBorder="1" applyAlignment="1">
      <alignment horizontal="center" vertical="center"/>
      <protection/>
    </xf>
    <xf numFmtId="164" fontId="22" fillId="0" borderId="57" xfId="58" applyNumberFormat="1" applyFont="1" applyFill="1" applyBorder="1" applyAlignment="1">
      <alignment horizontal="center" vertical="center"/>
      <protection/>
    </xf>
    <xf numFmtId="166" fontId="22" fillId="0" borderId="56" xfId="0" applyNumberFormat="1" applyFont="1" applyFill="1" applyBorder="1" applyAlignment="1">
      <alignment horizontal="center" vertical="center" wrapText="1"/>
    </xf>
    <xf numFmtId="1" fontId="22" fillId="0" borderId="57" xfId="58" applyNumberFormat="1" applyFont="1" applyFill="1" applyBorder="1" applyAlignment="1">
      <alignment horizontal="center" vertical="center"/>
      <protection/>
    </xf>
    <xf numFmtId="0" fontId="19" fillId="0" borderId="44" xfId="58" applyFont="1" applyFill="1" applyBorder="1">
      <alignment/>
      <protection/>
    </xf>
    <xf numFmtId="1" fontId="19" fillId="0" borderId="34" xfId="58" applyNumberFormat="1" applyFont="1" applyFill="1" applyBorder="1" applyAlignment="1">
      <alignment horizontal="center" vertical="center"/>
      <protection/>
    </xf>
    <xf numFmtId="1" fontId="19" fillId="0" borderId="35" xfId="58" applyNumberFormat="1" applyFont="1" applyFill="1" applyBorder="1" applyAlignment="1">
      <alignment horizontal="center" vertical="center"/>
      <protection/>
    </xf>
    <xf numFmtId="164" fontId="19" fillId="0" borderId="58" xfId="58" applyNumberFormat="1" applyFont="1" applyFill="1" applyBorder="1" applyAlignment="1">
      <alignment horizontal="center" vertical="center"/>
      <protection/>
    </xf>
    <xf numFmtId="1" fontId="19" fillId="0" borderId="58" xfId="58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9" xfId="58" applyFont="1" applyFill="1" applyBorder="1">
      <alignment/>
      <protection/>
    </xf>
    <xf numFmtId="1" fontId="30" fillId="0" borderId="50" xfId="58" applyNumberFormat="1" applyFont="1" applyFill="1" applyBorder="1" applyAlignment="1">
      <alignment horizontal="center" vertical="center"/>
      <protection/>
    </xf>
    <xf numFmtId="1" fontId="30" fillId="0" borderId="38" xfId="58" applyNumberFormat="1" applyFont="1" applyFill="1" applyBorder="1" applyAlignment="1">
      <alignment horizontal="center" vertical="center"/>
      <protection/>
    </xf>
    <xf numFmtId="1" fontId="30" fillId="0" borderId="51" xfId="58" applyNumberFormat="1" applyFont="1" applyFill="1" applyBorder="1" applyAlignment="1">
      <alignment horizontal="center" vertical="center"/>
      <protection/>
    </xf>
    <xf numFmtId="164" fontId="30" fillId="0" borderId="51" xfId="58" applyNumberFormat="1" applyFont="1" applyFill="1" applyBorder="1" applyAlignment="1">
      <alignment horizontal="center" vertical="center"/>
      <protection/>
    </xf>
    <xf numFmtId="0" fontId="30" fillId="0" borderId="38" xfId="58" applyFont="1" applyFill="1" applyBorder="1" applyAlignment="1">
      <alignment horizontal="center" vertical="center"/>
      <protection/>
    </xf>
    <xf numFmtId="1" fontId="22" fillId="0" borderId="41" xfId="58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60" xfId="0" applyFont="1" applyFill="1" applyBorder="1" applyAlignment="1" applyProtection="1">
      <alignment horizontal="center" vertical="center" textRotation="90" wrapText="1"/>
      <protection hidden="1"/>
    </xf>
    <xf numFmtId="0" fontId="22" fillId="0" borderId="61" xfId="0" applyFont="1" applyFill="1" applyBorder="1" applyAlignment="1" applyProtection="1">
      <alignment horizontal="center" vertical="center" textRotation="90" wrapText="1"/>
      <protection hidden="1"/>
    </xf>
    <xf numFmtId="0" fontId="22" fillId="0" borderId="2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3" fontId="22" fillId="0" borderId="20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1" xfId="58" applyNumberFormat="1" applyFont="1" applyFill="1" applyBorder="1" applyAlignment="1" applyProtection="1">
      <alignment horizontal="right"/>
      <protection hidden="1"/>
    </xf>
    <xf numFmtId="165" fontId="22" fillId="0" borderId="22" xfId="58" applyNumberFormat="1" applyFont="1" applyFill="1" applyBorder="1" applyAlignment="1" applyProtection="1">
      <alignment horizontal="right"/>
      <protection hidden="1"/>
    </xf>
    <xf numFmtId="3" fontId="22" fillId="0" borderId="20" xfId="0" applyNumberFormat="1" applyFont="1" applyFill="1" applyBorder="1" applyAlignment="1">
      <alignment horizontal="right" vertical="center" wrapText="1"/>
    </xf>
    <xf numFmtId="1" fontId="22" fillId="0" borderId="21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22" xfId="0" applyNumberFormat="1" applyFont="1" applyFill="1" applyBorder="1" applyAlignment="1" applyProtection="1">
      <alignment horizontal="right"/>
      <protection hidden="1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3" fontId="22" fillId="0" borderId="16" xfId="0" applyNumberFormat="1" applyFont="1" applyFill="1" applyBorder="1" applyAlignment="1">
      <alignment horizontal="right" vertical="center" wrapText="1"/>
    </xf>
    <xf numFmtId="3" fontId="22" fillId="0" borderId="11" xfId="58" applyNumberFormat="1" applyFont="1" applyFill="1" applyBorder="1" applyAlignment="1" applyProtection="1">
      <alignment horizontal="right" vertical="center"/>
      <protection hidden="1"/>
    </xf>
    <xf numFmtId="165" fontId="22" fillId="0" borderId="17" xfId="58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 locked="0"/>
    </xf>
    <xf numFmtId="165" fontId="22" fillId="0" borderId="17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6" xfId="58" applyNumberFormat="1" applyFont="1" applyFill="1" applyBorder="1" applyAlignment="1" applyProtection="1">
      <alignment horizontal="right" vertical="center"/>
      <protection hidden="1"/>
    </xf>
    <xf numFmtId="165" fontId="22" fillId="0" borderId="11" xfId="58" applyNumberFormat="1" applyFont="1" applyFill="1" applyBorder="1" applyAlignment="1" applyProtection="1">
      <alignment horizontal="right" vertical="center"/>
      <protection hidden="1"/>
    </xf>
    <xf numFmtId="49" fontId="22" fillId="0" borderId="16" xfId="0" applyNumberFormat="1" applyFont="1" applyFill="1" applyBorder="1" applyAlignment="1">
      <alignment horizontal="right" vertical="center" wrapText="1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6" xfId="0" applyNumberFormat="1" applyFont="1" applyFill="1" applyBorder="1" applyAlignment="1">
      <alignment horizontal="right" vertical="center" wrapText="1"/>
    </xf>
    <xf numFmtId="0" fontId="22" fillId="0" borderId="11" xfId="59" applyNumberFormat="1" applyFont="1" applyFill="1" applyBorder="1" applyAlignment="1" applyProtection="1">
      <alignment horizontal="right" vertical="center"/>
      <protection hidden="1" locked="0"/>
    </xf>
    <xf numFmtId="3" fontId="22" fillId="0" borderId="16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7" xfId="58" applyNumberFormat="1" applyFont="1" applyFill="1" applyBorder="1" applyAlignment="1" applyProtection="1">
      <alignment horizontal="right" vertical="center"/>
      <protection hidden="1"/>
    </xf>
    <xf numFmtId="1" fontId="22" fillId="0" borderId="16" xfId="58" applyNumberFormat="1" applyFont="1" applyFill="1" applyBorder="1" applyAlignment="1" applyProtection="1">
      <alignment horizontal="right" vertical="center"/>
      <protection hidden="1"/>
    </xf>
    <xf numFmtId="1" fontId="22" fillId="0" borderId="11" xfId="58" applyNumberFormat="1" applyFont="1" applyFill="1" applyBorder="1" applyAlignment="1" applyProtection="1">
      <alignment horizontal="right" vertical="center"/>
      <protection hidden="1"/>
    </xf>
    <xf numFmtId="3" fontId="26" fillId="0" borderId="16" xfId="0" applyNumberFormat="1" applyFont="1" applyFill="1" applyBorder="1" applyAlignment="1">
      <alignment horizontal="right" vertical="center"/>
    </xf>
    <xf numFmtId="1" fontId="22" fillId="0" borderId="16" xfId="0" applyNumberFormat="1" applyFont="1" applyFill="1" applyBorder="1" applyAlignment="1">
      <alignment horizontal="right" vertical="center" wrapText="1"/>
    </xf>
    <xf numFmtId="3" fontId="22" fillId="0" borderId="18" xfId="0" applyNumberFormat="1" applyFont="1" applyFill="1" applyBorder="1" applyAlignment="1">
      <alignment horizontal="right" vertical="center" wrapText="1"/>
    </xf>
    <xf numFmtId="3" fontId="22" fillId="0" borderId="62" xfId="58" applyNumberFormat="1" applyFont="1" applyFill="1" applyBorder="1" applyAlignment="1" applyProtection="1">
      <alignment horizontal="right" vertical="center"/>
      <protection hidden="1"/>
    </xf>
    <xf numFmtId="165" fontId="22" fillId="0" borderId="19" xfId="58" applyNumberFormat="1" applyFont="1" applyFill="1" applyBorder="1" applyAlignment="1" applyProtection="1">
      <alignment horizontal="right" vertical="center"/>
      <protection hidden="1"/>
    </xf>
    <xf numFmtId="1" fontId="22" fillId="0" borderId="62" xfId="59" applyNumberFormat="1" applyFont="1" applyFill="1" applyBorder="1" applyAlignment="1" applyProtection="1">
      <alignment horizontal="right" vertical="center"/>
      <protection hidden="1" locked="0"/>
    </xf>
    <xf numFmtId="165" fontId="22" fillId="0" borderId="19" xfId="0" applyNumberFormat="1" applyFont="1" applyFill="1" applyBorder="1" applyAlignment="1" applyProtection="1">
      <alignment horizontal="right" vertical="center"/>
      <protection hidden="1"/>
    </xf>
    <xf numFmtId="3" fontId="26" fillId="0" borderId="18" xfId="0" applyNumberFormat="1" applyFont="1" applyFill="1" applyBorder="1" applyAlignment="1">
      <alignment horizontal="right" vertical="center"/>
    </xf>
    <xf numFmtId="164" fontId="22" fillId="0" borderId="62" xfId="0" applyNumberFormat="1" applyFont="1" applyFill="1" applyBorder="1" applyAlignment="1" applyProtection="1">
      <alignment horizontal="right" vertical="center"/>
      <protection hidden="1"/>
    </xf>
    <xf numFmtId="165" fontId="22" fillId="0" borderId="18" xfId="58" applyNumberFormat="1" applyFont="1" applyFill="1" applyBorder="1" applyAlignment="1" applyProtection="1">
      <alignment horizontal="right" vertical="center"/>
      <protection hidden="1"/>
    </xf>
    <xf numFmtId="165" fontId="22" fillId="0" borderId="62" xfId="58" applyNumberFormat="1" applyFont="1" applyFill="1" applyBorder="1" applyAlignment="1" applyProtection="1">
      <alignment horizontal="right" vertical="center"/>
      <protection hidden="1"/>
    </xf>
    <xf numFmtId="1" fontId="22" fillId="0" borderId="18" xfId="0" applyNumberFormat="1" applyFont="1" applyFill="1" applyBorder="1" applyAlignment="1">
      <alignment horizontal="right" vertical="center" wrapText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3" fontId="19" fillId="0" borderId="24" xfId="0" applyNumberFormat="1" applyFont="1" applyFill="1" applyBorder="1" applyAlignment="1" applyProtection="1">
      <alignment horizontal="right" vertical="center"/>
      <protection hidden="1"/>
    </xf>
    <xf numFmtId="165" fontId="19" fillId="0" borderId="25" xfId="58" applyNumberFormat="1" applyFont="1" applyFill="1" applyBorder="1" applyAlignment="1" applyProtection="1">
      <alignment horizontal="right" vertical="center"/>
      <protection hidden="1"/>
    </xf>
    <xf numFmtId="165" fontId="19" fillId="0" borderId="23" xfId="58" applyNumberFormat="1" applyFont="1" applyFill="1" applyBorder="1" applyAlignment="1" applyProtection="1">
      <alignment horizontal="right" vertical="center"/>
      <protection hidden="1"/>
    </xf>
    <xf numFmtId="165" fontId="19" fillId="0" borderId="24" xfId="58" applyNumberFormat="1" applyFont="1" applyFill="1" applyBorder="1" applyAlignment="1" applyProtection="1">
      <alignment horizontal="right" vertical="center"/>
      <protection hidden="1"/>
    </xf>
    <xf numFmtId="1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5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4" xfId="54" applyFont="1" applyFill="1" applyBorder="1" applyAlignment="1" applyProtection="1">
      <alignment horizontal="left"/>
      <protection locked="0"/>
    </xf>
    <xf numFmtId="3" fontId="30" fillId="0" borderId="60" xfId="54" applyNumberFormat="1" applyFont="1" applyFill="1" applyBorder="1" applyAlignment="1" applyProtection="1">
      <alignment horizontal="right" vertical="center"/>
      <protection/>
    </xf>
    <xf numFmtId="3" fontId="30" fillId="0" borderId="61" xfId="54" applyNumberFormat="1" applyFont="1" applyFill="1" applyBorder="1" applyAlignment="1" applyProtection="1">
      <alignment horizontal="right" vertical="center"/>
      <protection/>
    </xf>
    <xf numFmtId="0" fontId="30" fillId="0" borderId="60" xfId="0" applyFont="1" applyFill="1" applyBorder="1" applyAlignment="1" applyProtection="1">
      <alignment horizontal="right" vertical="center"/>
      <protection hidden="1"/>
    </xf>
    <xf numFmtId="0" fontId="30" fillId="0" borderId="61" xfId="0" applyFont="1" applyFill="1" applyBorder="1" applyAlignment="1" applyProtection="1">
      <alignment horizontal="right" vertical="center"/>
      <protection hidden="1"/>
    </xf>
    <xf numFmtId="165" fontId="30" fillId="0" borderId="26" xfId="58" applyNumberFormat="1" applyFont="1" applyFill="1" applyBorder="1" applyAlignment="1" applyProtection="1">
      <alignment horizontal="right" vertical="center"/>
      <protection hidden="1"/>
    </xf>
    <xf numFmtId="165" fontId="30" fillId="0" borderId="26" xfId="0" applyNumberFormat="1" applyFont="1" applyFill="1" applyBorder="1" applyAlignment="1" applyProtection="1">
      <alignment horizontal="right" vertical="center"/>
      <protection hidden="1"/>
    </xf>
    <xf numFmtId="164" fontId="30" fillId="0" borderId="60" xfId="0" applyNumberFormat="1" applyFont="1" applyFill="1" applyBorder="1" applyAlignment="1" applyProtection="1">
      <alignment horizontal="right" vertical="center"/>
      <protection hidden="1"/>
    </xf>
    <xf numFmtId="164" fontId="30" fillId="0" borderId="61" xfId="0" applyNumberFormat="1" applyFont="1" applyFill="1" applyBorder="1" applyAlignment="1" applyProtection="1">
      <alignment horizontal="right" vertical="center"/>
      <protection hidden="1"/>
    </xf>
    <xf numFmtId="165" fontId="30" fillId="0" borderId="60" xfId="0" applyNumberFormat="1" applyFont="1" applyFill="1" applyBorder="1" applyAlignment="1" applyProtection="1">
      <alignment horizontal="right" vertical="center"/>
      <protection hidden="1"/>
    </xf>
    <xf numFmtId="165" fontId="30" fillId="0" borderId="61" xfId="0" applyNumberFormat="1" applyFont="1" applyFill="1" applyBorder="1" applyAlignment="1" applyProtection="1">
      <alignment horizontal="right" vertical="center"/>
      <protection hidden="1"/>
    </xf>
    <xf numFmtId="0" fontId="22" fillId="0" borderId="14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1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38" xfId="0" applyNumberFormat="1" applyFont="1" applyFill="1" applyBorder="1" applyAlignment="1" applyProtection="1">
      <alignment horizontal="center" vertical="center" wrapText="1"/>
      <protection/>
    </xf>
    <xf numFmtId="164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1" fontId="19" fillId="0" borderId="37" xfId="0" applyNumberFormat="1" applyFont="1" applyFill="1" applyBorder="1" applyAlignment="1" applyProtection="1">
      <alignment horizontal="center" vertical="center" wrapText="1"/>
      <protection/>
    </xf>
    <xf numFmtId="0" fontId="19" fillId="0" borderId="63" xfId="0" applyFont="1" applyFill="1" applyBorder="1" applyAlignment="1" applyProtection="1">
      <alignment horizontal="center" vertical="center" wrapText="1"/>
      <protection locked="0"/>
    </xf>
    <xf numFmtId="1" fontId="19" fillId="0" borderId="64" xfId="0" applyNumberFormat="1" applyFont="1" applyFill="1" applyBorder="1" applyAlignment="1" applyProtection="1">
      <alignment horizontal="center" vertical="center" wrapText="1"/>
      <protection/>
    </xf>
    <xf numFmtId="1" fontId="19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7" xfId="0" applyFont="1" applyFill="1" applyBorder="1" applyAlignment="1" applyProtection="1">
      <alignment horizontal="center" vertical="center" wrapText="1"/>
      <protection/>
    </xf>
    <xf numFmtId="0" fontId="24" fillId="0" borderId="35" xfId="0" applyFont="1" applyFill="1" applyBorder="1" applyAlignment="1" applyProtection="1">
      <alignment horizontal="center" vertical="center" wrapText="1"/>
      <protection/>
    </xf>
    <xf numFmtId="164" fontId="24" fillId="0" borderId="35" xfId="0" applyNumberFormat="1" applyFont="1" applyFill="1" applyBorder="1" applyAlignment="1" applyProtection="1">
      <alignment horizontal="center" vertical="center" wrapText="1"/>
      <protection/>
    </xf>
    <xf numFmtId="164" fontId="19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164" fontId="30" fillId="0" borderId="32" xfId="0" applyNumberFormat="1" applyFont="1" applyFill="1" applyBorder="1" applyAlignment="1">
      <alignment horizontal="center" vertical="center" wrapText="1"/>
    </xf>
    <xf numFmtId="2" fontId="30" fillId="0" borderId="31" xfId="0" applyNumberFormat="1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19" fillId="0" borderId="65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4" applyFont="1" applyFill="1" applyBorder="1" applyAlignment="1" applyProtection="1">
      <alignment horizontal="center" vertical="center" textRotation="90" wrapText="1"/>
      <protection locked="0"/>
    </xf>
    <xf numFmtId="0" fontId="19" fillId="0" borderId="66" xfId="54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4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4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4" applyFont="1" applyFill="1" applyBorder="1" applyAlignment="1" applyProtection="1">
      <alignment horizontal="center" vertical="center" textRotation="90" wrapText="1"/>
      <protection locked="0"/>
    </xf>
    <xf numFmtId="0" fontId="19" fillId="0" borderId="60" xfId="54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4" applyFont="1" applyFill="1" applyBorder="1" applyAlignment="1" applyProtection="1">
      <alignment horizontal="center" vertical="center" textRotation="90" wrapText="1"/>
      <protection locked="0"/>
    </xf>
    <xf numFmtId="0" fontId="19" fillId="0" borderId="26" xfId="54" applyFont="1" applyFill="1" applyBorder="1" applyAlignment="1" applyProtection="1">
      <alignment horizontal="center" vertical="center" textRotation="90" wrapText="1"/>
      <protection locked="0"/>
    </xf>
    <xf numFmtId="0" fontId="19" fillId="0" borderId="6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4" applyFont="1" applyFill="1" applyBorder="1" applyAlignment="1" applyProtection="1">
      <alignment horizontal="center" vertical="center" textRotation="90" wrapText="1"/>
      <protection locked="0"/>
    </xf>
    <xf numFmtId="3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3" xfId="0" applyNumberFormat="1" applyFont="1" applyFill="1" applyBorder="1" applyAlignment="1">
      <alignment horizontal="center" vertical="center" wrapText="1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31" xfId="58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0" fontId="22" fillId="0" borderId="42" xfId="0" applyFont="1" applyFill="1" applyBorder="1" applyAlignment="1" applyProtection="1">
      <alignment horizontal="center" vertical="center" wrapText="1"/>
      <protection locked="0"/>
    </xf>
    <xf numFmtId="0" fontId="22" fillId="0" borderId="53" xfId="0" applyFont="1" applyFill="1" applyBorder="1" applyAlignment="1" applyProtection="1">
      <alignment horizontal="center" vertical="center" wrapText="1"/>
      <protection locked="0"/>
    </xf>
    <xf numFmtId="0" fontId="22" fillId="0" borderId="69" xfId="0" applyFont="1" applyFill="1" applyBorder="1" applyAlignment="1" applyProtection="1">
      <alignment horizontal="center" vertical="center" wrapText="1"/>
      <protection locked="0"/>
    </xf>
    <xf numFmtId="0" fontId="22" fillId="0" borderId="33" xfId="0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4" xfId="57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3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4" xfId="0" applyFont="1" applyFill="1" applyBorder="1" applyAlignment="1" applyProtection="1">
      <alignment horizontal="center" vertical="center" wrapText="1"/>
      <protection locked="0"/>
    </xf>
    <xf numFmtId="0" fontId="22" fillId="0" borderId="41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4" xfId="57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 applyProtection="1">
      <alignment horizontal="center" vertical="center" wrapText="1"/>
      <protection locked="0"/>
    </xf>
    <xf numFmtId="164" fontId="22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0" applyNumberFormat="1" applyFont="1" applyFill="1" applyBorder="1" applyAlignment="1">
      <alignment horizontal="center" vertical="center" wrapText="1"/>
    </xf>
    <xf numFmtId="164" fontId="22" fillId="0" borderId="28" xfId="0" applyNumberFormat="1" applyFont="1" applyFill="1" applyBorder="1" applyAlignment="1">
      <alignment horizontal="center" vertical="center" wrapText="1"/>
    </xf>
    <xf numFmtId="164" fontId="22" fillId="0" borderId="29" xfId="57" applyNumberFormat="1" applyFont="1" applyFill="1" applyBorder="1" applyAlignment="1" applyProtection="1">
      <alignment horizontal="center" vertical="center" wrapText="1"/>
      <protection hidden="1"/>
    </xf>
    <xf numFmtId="3" fontId="22" fillId="0" borderId="30" xfId="0" applyNumberFormat="1" applyFont="1" applyFill="1" applyBorder="1" applyAlignment="1">
      <alignment horizontal="center" vertical="center" wrapText="1"/>
    </xf>
    <xf numFmtId="0" fontId="22" fillId="0" borderId="56" xfId="0" applyFont="1" applyFill="1" applyBorder="1" applyAlignment="1" applyProtection="1">
      <alignment horizontal="center" vertical="center" wrapText="1"/>
      <protection locked="0"/>
    </xf>
    <xf numFmtId="164" fontId="22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70" xfId="0" applyFont="1" applyFill="1" applyBorder="1" applyAlignment="1" applyProtection="1">
      <alignment horizontal="center" vertical="center" wrapText="1"/>
      <protection locked="0"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3" fontId="22" fillId="0" borderId="3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9" xfId="57" applyNumberFormat="1" applyFont="1" applyFill="1" applyBorder="1" applyAlignment="1" applyProtection="1">
      <alignment horizontal="center" vertical="center" wrapText="1"/>
      <protection hidden="1"/>
    </xf>
    <xf numFmtId="3" fontId="19" fillId="0" borderId="35" xfId="58" applyNumberFormat="1" applyFont="1" applyFill="1" applyBorder="1" applyAlignment="1" applyProtection="1">
      <alignment horizontal="center" vertical="center" wrapText="1"/>
      <protection/>
    </xf>
    <xf numFmtId="164" fontId="19" fillId="0" borderId="35" xfId="0" applyNumberFormat="1" applyFont="1" applyFill="1" applyBorder="1" applyAlignment="1">
      <alignment horizontal="center" vertical="center" wrapText="1"/>
    </xf>
    <xf numFmtId="164" fontId="19" fillId="0" borderId="36" xfId="57" applyNumberFormat="1" applyFont="1" applyFill="1" applyBorder="1" applyAlignment="1" applyProtection="1">
      <alignment horizontal="center" vertical="center" wrapText="1"/>
      <protection hidden="1"/>
    </xf>
    <xf numFmtId="164" fontId="19" fillId="0" borderId="35" xfId="58" applyNumberFormat="1" applyFont="1" applyFill="1" applyBorder="1" applyAlignment="1" applyProtection="1">
      <alignment horizontal="center" vertical="center" wrapText="1"/>
      <protection/>
    </xf>
    <xf numFmtId="0" fontId="24" fillId="0" borderId="34" xfId="0" applyFont="1" applyFill="1" applyBorder="1" applyAlignment="1" applyProtection="1">
      <alignment horizontal="center" vertical="center" wrapText="1"/>
      <protection/>
    </xf>
    <xf numFmtId="0" fontId="24" fillId="0" borderId="36" xfId="0" applyFont="1" applyFill="1" applyBorder="1" applyAlignment="1" applyProtection="1">
      <alignment horizontal="center" vertical="center" wrapText="1"/>
      <protection/>
    </xf>
    <xf numFmtId="164" fontId="19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64" xfId="0" applyFont="1" applyFill="1" applyBorder="1" applyAlignment="1" applyProtection="1">
      <alignment horizontal="center" vertical="center" wrapText="1"/>
      <protection/>
    </xf>
    <xf numFmtId="164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6" xfId="0" applyNumberFormat="1" applyFont="1" applyFill="1" applyBorder="1" applyAlignment="1" applyProtection="1">
      <alignment horizontal="center" vertical="center" wrapText="1"/>
      <protection/>
    </xf>
    <xf numFmtId="3" fontId="19" fillId="0" borderId="37" xfId="58" applyNumberFormat="1" applyFont="1" applyFill="1" applyBorder="1" applyAlignment="1" applyProtection="1">
      <alignment horizontal="center" vertical="center" wrapText="1"/>
      <protection/>
    </xf>
    <xf numFmtId="3" fontId="19" fillId="0" borderId="35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30" fillId="0" borderId="31" xfId="0" applyFont="1" applyFill="1" applyBorder="1" applyAlignment="1">
      <alignment horizontal="left" vertical="center" wrapText="1"/>
    </xf>
    <xf numFmtId="1" fontId="30" fillId="0" borderId="31" xfId="0" applyNumberFormat="1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3" fontId="30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0" fontId="23" fillId="0" borderId="0" xfId="0" applyFont="1" applyAlignment="1">
      <alignment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23" fillId="0" borderId="27" xfId="61" applyFont="1" applyFill="1" applyBorder="1" applyAlignment="1" applyProtection="1">
      <alignment vertical="center"/>
      <protection locked="0"/>
    </xf>
    <xf numFmtId="0" fontId="23" fillId="0" borderId="69" xfId="61" applyNumberFormat="1" applyFont="1" applyFill="1" applyBorder="1" applyAlignment="1" applyProtection="1">
      <alignment horizontal="center" vertical="center"/>
      <protection locked="0"/>
    </xf>
    <xf numFmtId="0" fontId="23" fillId="0" borderId="31" xfId="61" applyNumberFormat="1" applyFont="1" applyFill="1" applyBorder="1" applyAlignment="1" applyProtection="1">
      <alignment horizontal="center" vertical="center"/>
      <protection locked="0"/>
    </xf>
    <xf numFmtId="1" fontId="23" fillId="0" borderId="32" xfId="61" applyNumberFormat="1" applyFont="1" applyFill="1" applyBorder="1" applyAlignment="1" applyProtection="1">
      <alignment horizontal="center" vertical="center"/>
      <protection locked="0"/>
    </xf>
    <xf numFmtId="1" fontId="23" fillId="0" borderId="42" xfId="61" applyNumberFormat="1" applyFont="1" applyFill="1" applyBorder="1" applyAlignment="1" applyProtection="1">
      <alignment horizontal="right" vertical="center"/>
      <protection locked="0"/>
    </xf>
    <xf numFmtId="1" fontId="23" fillId="0" borderId="31" xfId="61" applyNumberFormat="1" applyFont="1" applyFill="1" applyBorder="1" applyAlignment="1" applyProtection="1">
      <alignment horizontal="right" vertical="center"/>
      <protection locked="0"/>
    </xf>
    <xf numFmtId="1" fontId="23" fillId="0" borderId="53" xfId="61" applyNumberFormat="1" applyFont="1" applyFill="1" applyBorder="1" applyAlignment="1" applyProtection="1">
      <alignment horizontal="right" vertical="center"/>
      <protection locked="0"/>
    </xf>
    <xf numFmtId="0" fontId="23" fillId="0" borderId="77" xfId="0" applyFont="1" applyBorder="1" applyAlignment="1">
      <alignment/>
    </xf>
    <xf numFmtId="0" fontId="23" fillId="0" borderId="78" xfId="0" applyFont="1" applyBorder="1" applyAlignment="1">
      <alignment/>
    </xf>
    <xf numFmtId="0" fontId="23" fillId="0" borderId="79" xfId="0" applyFont="1" applyBorder="1" applyAlignment="1">
      <alignment/>
    </xf>
    <xf numFmtId="0" fontId="23" fillId="0" borderId="41" xfId="0" applyNumberFormat="1" applyFont="1" applyBorder="1" applyAlignment="1">
      <alignment horizontal="center" vertical="center"/>
    </xf>
    <xf numFmtId="0" fontId="23" fillId="0" borderId="10" xfId="61" applyNumberFormat="1" applyFont="1" applyFill="1" applyBorder="1" applyAlignment="1" applyProtection="1">
      <alignment horizontal="center" vertical="center"/>
      <protection locked="0"/>
    </xf>
    <xf numFmtId="1" fontId="23" fillId="0" borderId="14" xfId="61" applyNumberFormat="1" applyFont="1" applyFill="1" applyBorder="1" applyAlignment="1" applyProtection="1">
      <alignment horizontal="center" vertical="center"/>
      <protection locked="0"/>
    </xf>
    <xf numFmtId="3" fontId="23" fillId="0" borderId="43" xfId="0" applyNumberFormat="1" applyFont="1" applyBorder="1" applyAlignment="1">
      <alignment horizontal="right" vertical="center"/>
    </xf>
    <xf numFmtId="1" fontId="23" fillId="0" borderId="10" xfId="61" applyNumberFormat="1" applyFont="1" applyFill="1" applyBorder="1" applyAlignment="1" applyProtection="1">
      <alignment horizontal="right" vertical="center"/>
      <protection locked="0"/>
    </xf>
    <xf numFmtId="1" fontId="23" fillId="0" borderId="54" xfId="61" applyNumberFormat="1" applyFont="1" applyFill="1" applyBorder="1" applyAlignment="1" applyProtection="1">
      <alignment horizontal="right" vertical="center"/>
      <protection locked="0"/>
    </xf>
    <xf numFmtId="3" fontId="23" fillId="0" borderId="16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7" xfId="0" applyNumberFormat="1" applyFont="1" applyBorder="1" applyAlignment="1">
      <alignment horizontal="center" vertical="center"/>
    </xf>
    <xf numFmtId="0" fontId="23" fillId="24" borderId="27" xfId="61" applyFont="1" applyFill="1" applyBorder="1" applyAlignment="1" applyProtection="1">
      <alignment vertical="center"/>
      <protection locked="0"/>
    </xf>
    <xf numFmtId="0" fontId="23" fillId="24" borderId="41" xfId="0" applyNumberFormat="1" applyFont="1" applyFill="1" applyBorder="1" applyAlignment="1">
      <alignment horizontal="center" vertical="center"/>
    </xf>
    <xf numFmtId="0" fontId="23" fillId="24" borderId="10" xfId="61" applyNumberFormat="1" applyFont="1" applyFill="1" applyBorder="1" applyAlignment="1" applyProtection="1">
      <alignment horizontal="center" vertical="center"/>
      <protection locked="0"/>
    </xf>
    <xf numFmtId="1" fontId="23" fillId="24" borderId="14" xfId="61" applyNumberFormat="1" applyFont="1" applyFill="1" applyBorder="1" applyAlignment="1" applyProtection="1">
      <alignment horizontal="center" vertical="center"/>
      <protection locked="0"/>
    </xf>
    <xf numFmtId="3" fontId="23" fillId="24" borderId="43" xfId="0" applyNumberFormat="1" applyFont="1" applyFill="1" applyBorder="1" applyAlignment="1">
      <alignment horizontal="right" vertical="center"/>
    </xf>
    <xf numFmtId="1" fontId="23" fillId="24" borderId="10" xfId="61" applyNumberFormat="1" applyFont="1" applyFill="1" applyBorder="1" applyAlignment="1" applyProtection="1">
      <alignment horizontal="right" vertical="center"/>
      <protection locked="0"/>
    </xf>
    <xf numFmtId="0" fontId="20" fillId="0" borderId="80" xfId="0" applyFont="1" applyFill="1" applyBorder="1" applyAlignment="1" applyProtection="1">
      <alignment horizontal="center" vertical="center"/>
      <protection locked="0"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4" xfId="0" applyNumberFormat="1" applyFont="1" applyFill="1" applyBorder="1" applyAlignment="1" applyProtection="1">
      <alignment horizontal="center" vertical="center"/>
      <protection locked="0"/>
    </xf>
    <xf numFmtId="1" fontId="20" fillId="0" borderId="71" xfId="0" applyNumberFormat="1" applyFont="1" applyFill="1" applyBorder="1" applyAlignment="1" applyProtection="1">
      <alignment horizontal="center" vertical="center"/>
      <protection locked="0"/>
    </xf>
    <xf numFmtId="1" fontId="20" fillId="0" borderId="72" xfId="0" applyNumberFormat="1" applyFont="1" applyFill="1" applyBorder="1" applyAlignment="1" applyProtection="1">
      <alignment horizontal="center" vertical="center"/>
      <protection locked="0"/>
    </xf>
    <xf numFmtId="164" fontId="20" fillId="0" borderId="74" xfId="0" applyNumberFormat="1" applyFont="1" applyFill="1" applyBorder="1" applyAlignment="1" applyProtection="1">
      <alignment horizontal="center" vertical="center"/>
      <protection locked="0"/>
    </xf>
    <xf numFmtId="3" fontId="20" fillId="0" borderId="81" xfId="0" applyNumberFormat="1" applyFont="1" applyBorder="1" applyAlignment="1">
      <alignment horizontal="center" vertical="center"/>
    </xf>
    <xf numFmtId="0" fontId="20" fillId="0" borderId="82" xfId="0" applyFont="1" applyBorder="1" applyAlignment="1">
      <alignment horizontal="center" vertical="center"/>
    </xf>
    <xf numFmtId="164" fontId="20" fillId="0" borderId="83" xfId="0" applyNumberFormat="1" applyFont="1" applyBorder="1" applyAlignment="1">
      <alignment horizontal="center" vertical="center"/>
    </xf>
    <xf numFmtId="0" fontId="19" fillId="0" borderId="0" xfId="61" applyFont="1" applyFill="1" applyBorder="1" applyAlignment="1" applyProtection="1">
      <alignment horizontal="center" vertical="center"/>
      <protection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49" fontId="26" fillId="0" borderId="34" xfId="56" applyNumberFormat="1" applyFont="1" applyFill="1" applyBorder="1" applyAlignment="1">
      <alignment horizontal="center" vertical="center"/>
      <protection/>
    </xf>
    <xf numFmtId="49" fontId="26" fillId="0" borderId="58" xfId="56" applyNumberFormat="1" applyFont="1" applyFill="1" applyBorder="1" applyAlignment="1">
      <alignment horizontal="center" vertical="center"/>
      <protection/>
    </xf>
    <xf numFmtId="0" fontId="26" fillId="0" borderId="34" xfId="59" applyFont="1" applyFill="1" applyBorder="1" applyAlignment="1" applyProtection="1">
      <alignment horizontal="center" vertical="center"/>
      <protection locked="0"/>
    </xf>
    <xf numFmtId="0" fontId="26" fillId="0" borderId="58" xfId="59" applyFont="1" applyFill="1" applyBorder="1" applyAlignment="1" applyProtection="1">
      <alignment horizontal="center" vertical="center"/>
      <protection locked="0"/>
    </xf>
    <xf numFmtId="0" fontId="26" fillId="0" borderId="36" xfId="59" applyFont="1" applyFill="1" applyBorder="1" applyAlignment="1" applyProtection="1">
      <alignment horizontal="center" vertical="center"/>
      <protection locked="0"/>
    </xf>
    <xf numFmtId="0" fontId="26" fillId="0" borderId="64" xfId="59" applyFont="1" applyFill="1" applyBorder="1" applyAlignment="1" applyProtection="1">
      <alignment horizontal="center" vertical="center"/>
      <protection locked="0"/>
    </xf>
    <xf numFmtId="0" fontId="35" fillId="0" borderId="32" xfId="56" applyFont="1" applyFill="1" applyBorder="1" applyAlignment="1">
      <alignment vertical="top" wrapText="1"/>
      <protection/>
    </xf>
    <xf numFmtId="1" fontId="26" fillId="0" borderId="42" xfId="56" applyNumberFormat="1" applyFont="1" applyFill="1" applyBorder="1" applyAlignment="1">
      <alignment horizontal="center"/>
      <protection/>
    </xf>
    <xf numFmtId="1" fontId="26" fillId="0" borderId="31" xfId="56" applyNumberFormat="1" applyFont="1" applyFill="1" applyBorder="1" applyAlignment="1">
      <alignment horizontal="center"/>
      <protection/>
    </xf>
    <xf numFmtId="1" fontId="26" fillId="0" borderId="53" xfId="56" applyNumberFormat="1" applyFont="1" applyFill="1" applyBorder="1" applyAlignment="1">
      <alignment horizontal="center"/>
      <protection/>
    </xf>
    <xf numFmtId="164" fontId="26" fillId="0" borderId="42" xfId="56" applyNumberFormat="1" applyFont="1" applyFill="1" applyBorder="1" applyAlignment="1">
      <alignment horizontal="center"/>
      <protection/>
    </xf>
    <xf numFmtId="164" fontId="26" fillId="0" borderId="53" xfId="56" applyNumberFormat="1" applyFont="1" applyFill="1" applyBorder="1" applyAlignment="1">
      <alignment horizontal="center"/>
      <protection/>
    </xf>
    <xf numFmtId="164" fontId="26" fillId="0" borderId="32" xfId="56" applyNumberFormat="1" applyFont="1" applyFill="1" applyBorder="1" applyAlignment="1">
      <alignment horizontal="center"/>
      <protection/>
    </xf>
    <xf numFmtId="164" fontId="26" fillId="0" borderId="42" xfId="59" applyNumberFormat="1" applyFont="1" applyFill="1" applyBorder="1" applyAlignment="1" applyProtection="1">
      <alignment horizontal="center" vertical="center"/>
      <protection locked="0"/>
    </xf>
    <xf numFmtId="164" fontId="26" fillId="0" borderId="53" xfId="59" applyNumberFormat="1" applyFont="1" applyFill="1" applyBorder="1" applyAlignment="1" applyProtection="1">
      <alignment horizontal="center" vertical="center"/>
      <protection locked="0"/>
    </xf>
    <xf numFmtId="164" fontId="26" fillId="0" borderId="42" xfId="59" applyNumberFormat="1" applyFont="1" applyFill="1" applyBorder="1" applyAlignment="1" applyProtection="1">
      <alignment horizontal="center"/>
      <protection/>
    </xf>
    <xf numFmtId="164" fontId="26" fillId="0" borderId="53" xfId="59" applyNumberFormat="1" applyFont="1" applyFill="1" applyBorder="1" applyAlignment="1" applyProtection="1">
      <alignment horizontal="center"/>
      <protection/>
    </xf>
    <xf numFmtId="164" fontId="26" fillId="0" borderId="69" xfId="59" applyNumberFormat="1" applyFont="1" applyFill="1" applyBorder="1" applyAlignment="1" applyProtection="1">
      <alignment horizontal="center"/>
      <protection locked="0"/>
    </xf>
    <xf numFmtId="164" fontId="26" fillId="0" borderId="31" xfId="59" applyNumberFormat="1" applyFont="1" applyFill="1" applyBorder="1" applyAlignment="1" applyProtection="1">
      <alignment horizontal="center"/>
      <protection locked="0"/>
    </xf>
    <xf numFmtId="0" fontId="26" fillId="0" borderId="14" xfId="56" applyFont="1" applyFill="1" applyBorder="1" applyAlignment="1">
      <alignment vertical="top" wrapText="1"/>
      <protection/>
    </xf>
    <xf numFmtId="1" fontId="26" fillId="0" borderId="43" xfId="56" applyNumberFormat="1" applyFont="1" applyFill="1" applyBorder="1" applyAlignment="1">
      <alignment horizontal="center"/>
      <protection/>
    </xf>
    <xf numFmtId="1" fontId="26" fillId="0" borderId="10" xfId="56" applyNumberFormat="1" applyFont="1" applyFill="1" applyBorder="1" applyAlignment="1">
      <alignment horizontal="center"/>
      <protection/>
    </xf>
    <xf numFmtId="1" fontId="26" fillId="0" borderId="54" xfId="56" applyNumberFormat="1" applyFont="1" applyFill="1" applyBorder="1" applyAlignment="1">
      <alignment horizontal="center"/>
      <protection/>
    </xf>
    <xf numFmtId="164" fontId="26" fillId="0" borderId="43" xfId="56" applyNumberFormat="1" applyFont="1" applyFill="1" applyBorder="1" applyAlignment="1">
      <alignment horizontal="center"/>
      <protection/>
    </xf>
    <xf numFmtId="164" fontId="26" fillId="0" borderId="54" xfId="56" applyNumberFormat="1" applyFont="1" applyFill="1" applyBorder="1" applyAlignment="1">
      <alignment horizontal="center"/>
      <protection/>
    </xf>
    <xf numFmtId="164" fontId="26" fillId="0" borderId="14" xfId="56" applyNumberFormat="1" applyFont="1" applyFill="1" applyBorder="1" applyAlignment="1">
      <alignment horizontal="center"/>
      <protection/>
    </xf>
    <xf numFmtId="164" fontId="26" fillId="0" borderId="43" xfId="59" applyNumberFormat="1" applyFont="1" applyFill="1" applyBorder="1" applyAlignment="1" applyProtection="1">
      <alignment horizontal="center" vertical="center"/>
      <protection locked="0"/>
    </xf>
    <xf numFmtId="164" fontId="26" fillId="0" borderId="54" xfId="59" applyNumberFormat="1" applyFont="1" applyFill="1" applyBorder="1" applyAlignment="1" applyProtection="1">
      <alignment horizontal="center" vertical="center"/>
      <protection locked="0"/>
    </xf>
    <xf numFmtId="164" fontId="26" fillId="0" borderId="43" xfId="59" applyNumberFormat="1" applyFont="1" applyFill="1" applyBorder="1" applyAlignment="1" applyProtection="1">
      <alignment horizontal="center"/>
      <protection/>
    </xf>
    <xf numFmtId="164" fontId="26" fillId="0" borderId="54" xfId="59" applyNumberFormat="1" applyFont="1" applyFill="1" applyBorder="1" applyAlignment="1" applyProtection="1">
      <alignment horizontal="center"/>
      <protection/>
    </xf>
    <xf numFmtId="164" fontId="26" fillId="0" borderId="41" xfId="59" applyNumberFormat="1" applyFont="1" applyFill="1" applyBorder="1" applyAlignment="1" applyProtection="1">
      <alignment horizontal="center"/>
      <protection locked="0"/>
    </xf>
    <xf numFmtId="164" fontId="26" fillId="0" borderId="10" xfId="59" applyNumberFormat="1" applyFont="1" applyFill="1" applyBorder="1" applyAlignment="1" applyProtection="1">
      <alignment horizontal="center"/>
      <protection locked="0"/>
    </xf>
    <xf numFmtId="0" fontId="26" fillId="25" borderId="14" xfId="56" applyFont="1" applyFill="1" applyBorder="1" applyAlignment="1">
      <alignment vertical="top" wrapText="1"/>
      <protection/>
    </xf>
    <xf numFmtId="0" fontId="26" fillId="0" borderId="29" xfId="56" applyFont="1" applyFill="1" applyBorder="1" applyAlignment="1">
      <alignment vertical="top" wrapText="1"/>
      <protection/>
    </xf>
    <xf numFmtId="0" fontId="26" fillId="0" borderId="56" xfId="56" applyFont="1" applyFill="1" applyBorder="1" applyAlignment="1">
      <alignment horizontal="center"/>
      <protection/>
    </xf>
    <xf numFmtId="0" fontId="26" fillId="0" borderId="28" xfId="56" applyFont="1" applyFill="1" applyBorder="1" applyAlignment="1">
      <alignment horizontal="center"/>
      <protection/>
    </xf>
    <xf numFmtId="0" fontId="26" fillId="0" borderId="57" xfId="56" applyFont="1" applyFill="1" applyBorder="1" applyAlignment="1">
      <alignment horizontal="center"/>
      <protection/>
    </xf>
    <xf numFmtId="164" fontId="26" fillId="0" borderId="56" xfId="56" applyNumberFormat="1" applyFont="1" applyFill="1" applyBorder="1" applyAlignment="1">
      <alignment horizontal="center"/>
      <protection/>
    </xf>
    <xf numFmtId="164" fontId="26" fillId="0" borderId="57" xfId="56" applyNumberFormat="1" applyFont="1" applyFill="1" applyBorder="1" applyAlignment="1">
      <alignment horizontal="center"/>
      <protection/>
    </xf>
    <xf numFmtId="164" fontId="26" fillId="0" borderId="29" xfId="56" applyNumberFormat="1" applyFont="1" applyFill="1" applyBorder="1" applyAlignment="1">
      <alignment horizontal="center"/>
      <protection/>
    </xf>
    <xf numFmtId="164" fontId="26" fillId="0" borderId="56" xfId="59" applyNumberFormat="1" applyFont="1" applyFill="1" applyBorder="1" applyAlignment="1" applyProtection="1">
      <alignment horizontal="center" vertical="center"/>
      <protection locked="0"/>
    </xf>
    <xf numFmtId="164" fontId="26" fillId="0" borderId="57" xfId="59" applyNumberFormat="1" applyFont="1" applyFill="1" applyBorder="1" applyAlignment="1" applyProtection="1">
      <alignment horizontal="center" vertical="center"/>
      <protection locked="0"/>
    </xf>
    <xf numFmtId="164" fontId="26" fillId="0" borderId="56" xfId="59" applyNumberFormat="1" applyFont="1" applyFill="1" applyBorder="1" applyAlignment="1" applyProtection="1">
      <alignment horizontal="center"/>
      <protection/>
    </xf>
    <xf numFmtId="164" fontId="26" fillId="0" borderId="57" xfId="59" applyNumberFormat="1" applyFont="1" applyFill="1" applyBorder="1" applyAlignment="1" applyProtection="1">
      <alignment horizontal="center"/>
      <protection/>
    </xf>
    <xf numFmtId="164" fontId="26" fillId="0" borderId="70" xfId="59" applyNumberFormat="1" applyFont="1" applyFill="1" applyBorder="1" applyAlignment="1" applyProtection="1">
      <alignment horizontal="center"/>
      <protection locked="0"/>
    </xf>
    <xf numFmtId="164" fontId="26" fillId="0" borderId="28" xfId="59" applyNumberFormat="1" applyFont="1" applyFill="1" applyBorder="1" applyAlignment="1" applyProtection="1">
      <alignment horizontal="center"/>
      <protection locked="0"/>
    </xf>
    <xf numFmtId="0" fontId="36" fillId="0" borderId="84" xfId="56" applyFont="1" applyFill="1" applyBorder="1" applyAlignment="1">
      <alignment horizontal="center" vertical="top" wrapText="1"/>
      <protection/>
    </xf>
    <xf numFmtId="1" fontId="37" fillId="0" borderId="34" xfId="56" applyNumberFormat="1" applyFont="1" applyFill="1" applyBorder="1" applyAlignment="1">
      <alignment horizontal="center"/>
      <protection/>
    </xf>
    <xf numFmtId="1" fontId="37" fillId="0" borderId="35" xfId="56" applyNumberFormat="1" applyFont="1" applyFill="1" applyBorder="1" applyAlignment="1">
      <alignment horizontal="center"/>
      <protection/>
    </xf>
    <xf numFmtId="1" fontId="37" fillId="0" borderId="58" xfId="56" applyNumberFormat="1" applyFont="1" applyFill="1" applyBorder="1" applyAlignment="1">
      <alignment horizontal="center"/>
      <protection/>
    </xf>
    <xf numFmtId="164" fontId="37" fillId="0" borderId="34" xfId="56" applyNumberFormat="1" applyFont="1" applyFill="1" applyBorder="1" applyAlignment="1">
      <alignment horizontal="center"/>
      <protection/>
    </xf>
    <xf numFmtId="164" fontId="37" fillId="0" borderId="58" xfId="56" applyNumberFormat="1" applyFont="1" applyFill="1" applyBorder="1" applyAlignment="1">
      <alignment horizontal="center"/>
      <protection/>
    </xf>
    <xf numFmtId="164" fontId="37" fillId="0" borderId="36" xfId="56" applyNumberFormat="1" applyFont="1" applyFill="1" applyBorder="1" applyAlignment="1">
      <alignment horizontal="center"/>
      <protection/>
    </xf>
    <xf numFmtId="164" fontId="37" fillId="0" borderId="34" xfId="59" applyNumberFormat="1" applyFont="1" applyFill="1" applyBorder="1" applyAlignment="1" applyProtection="1">
      <alignment horizontal="center" vertical="center"/>
      <protection locked="0"/>
    </xf>
    <xf numFmtId="164" fontId="37" fillId="0" borderId="58" xfId="59" applyNumberFormat="1" applyFont="1" applyFill="1" applyBorder="1" applyAlignment="1" applyProtection="1">
      <alignment horizontal="center" vertical="center"/>
      <protection locked="0"/>
    </xf>
    <xf numFmtId="164" fontId="37" fillId="0" borderId="64" xfId="56" applyNumberFormat="1" applyFont="1" applyFill="1" applyBorder="1" applyAlignment="1">
      <alignment horizontal="center"/>
      <protection/>
    </xf>
    <xf numFmtId="0" fontId="22" fillId="26" borderId="85" xfId="58" applyFont="1" applyFill="1" applyBorder="1" applyAlignment="1" applyProtection="1">
      <alignment vertical="top" wrapText="1"/>
      <protection hidden="1"/>
    </xf>
    <xf numFmtId="0" fontId="19" fillId="0" borderId="35" xfId="58" applyFont="1" applyFill="1" applyBorder="1" applyAlignment="1">
      <alignment horizontal="center" vertical="center" wrapText="1"/>
      <protection/>
    </xf>
    <xf numFmtId="0" fontId="22" fillId="26" borderId="86" xfId="58" applyFont="1" applyFill="1" applyBorder="1" applyAlignment="1" applyProtection="1">
      <alignment vertical="top" wrapText="1"/>
      <protection hidden="1"/>
    </xf>
    <xf numFmtId="0" fontId="19" fillId="0" borderId="87" xfId="58" applyFont="1" applyFill="1" applyBorder="1" applyAlignment="1" applyProtection="1">
      <alignment horizontal="center" vertical="center" wrapText="1"/>
      <protection locked="0"/>
    </xf>
    <xf numFmtId="0" fontId="19" fillId="0" borderId="88" xfId="58" applyFont="1" applyFill="1" applyBorder="1" applyAlignment="1" applyProtection="1">
      <alignment horizontal="center" vertical="center" wrapText="1"/>
      <protection locked="0"/>
    </xf>
    <xf numFmtId="0" fontId="19" fillId="0" borderId="84" xfId="58" applyFont="1" applyFill="1" applyBorder="1" applyAlignment="1" applyProtection="1">
      <alignment horizontal="center" vertical="center" wrapText="1"/>
      <protection locked="0"/>
    </xf>
    <xf numFmtId="0" fontId="19" fillId="0" borderId="89" xfId="58" applyFont="1" applyFill="1" applyBorder="1" applyAlignment="1" applyProtection="1">
      <alignment horizontal="center" vertical="center" wrapText="1"/>
      <protection locked="0"/>
    </xf>
    <xf numFmtId="0" fontId="19" fillId="0" borderId="90" xfId="58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91" xfId="58" applyFont="1" applyFill="1" applyBorder="1" applyAlignment="1" applyProtection="1">
      <alignment horizontal="center" vertical="center" wrapText="1"/>
      <protection locked="0"/>
    </xf>
    <xf numFmtId="0" fontId="19" fillId="0" borderId="71" xfId="58" applyFont="1" applyFill="1" applyBorder="1" applyAlignment="1" applyProtection="1">
      <alignment horizontal="center" vertical="center" wrapText="1"/>
      <protection locked="0"/>
    </xf>
    <xf numFmtId="0" fontId="19" fillId="0" borderId="92" xfId="58" applyFont="1" applyFill="1" applyBorder="1" applyAlignment="1" applyProtection="1">
      <alignment horizontal="center" vertical="center" wrapText="1"/>
      <protection locked="0"/>
    </xf>
    <xf numFmtId="0" fontId="19" fillId="0" borderId="72" xfId="58" applyFont="1" applyFill="1" applyBorder="1" applyAlignment="1" applyProtection="1">
      <alignment horizontal="center" vertical="center" wrapText="1"/>
      <protection locked="0"/>
    </xf>
    <xf numFmtId="0" fontId="19" fillId="0" borderId="34" xfId="58" applyFont="1" applyFill="1" applyBorder="1" applyAlignment="1" applyProtection="1">
      <alignment horizontal="center" vertical="center" wrapText="1"/>
      <protection locked="0"/>
    </xf>
    <xf numFmtId="0" fontId="19" fillId="0" borderId="35" xfId="58" applyFont="1" applyFill="1" applyBorder="1" applyAlignment="1" applyProtection="1">
      <alignment horizontal="center" vertical="center" wrapText="1"/>
      <protection locked="0"/>
    </xf>
    <xf numFmtId="0" fontId="19" fillId="0" borderId="36" xfId="58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24" fillId="0" borderId="25" xfId="0" applyFont="1" applyFill="1" applyBorder="1" applyAlignment="1" applyProtection="1">
      <alignment horizontal="center" vertical="center" wrapText="1"/>
      <protection locked="0"/>
    </xf>
    <xf numFmtId="14" fontId="20" fillId="0" borderId="0" xfId="0" applyNumberFormat="1" applyFont="1" applyFill="1" applyBorder="1" applyAlignment="1" applyProtection="1">
      <alignment horizontal="center" wrapText="1"/>
      <protection locked="0"/>
    </xf>
    <xf numFmtId="0" fontId="24" fillId="0" borderId="93" xfId="0" applyFont="1" applyFill="1" applyBorder="1" applyAlignment="1" applyProtection="1">
      <alignment horizontal="center" vertical="center" wrapText="1"/>
      <protection locked="0"/>
    </xf>
    <xf numFmtId="0" fontId="24" fillId="0" borderId="94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0" fillId="0" borderId="95" xfId="0" applyFill="1" applyBorder="1" applyAlignment="1">
      <alignment horizontal="center" vertical="center" wrapText="1"/>
    </xf>
    <xf numFmtId="0" fontId="19" fillId="0" borderId="96" xfId="58" applyFont="1" applyFill="1" applyBorder="1" applyAlignment="1" applyProtection="1">
      <alignment horizontal="center" vertical="center" wrapText="1"/>
      <protection locked="0"/>
    </xf>
    <xf numFmtId="0" fontId="19" fillId="0" borderId="97" xfId="58" applyFont="1" applyFill="1" applyBorder="1" applyAlignment="1" applyProtection="1">
      <alignment horizontal="center" vertical="center" wrapText="1"/>
      <protection locked="0"/>
    </xf>
    <xf numFmtId="0" fontId="19" fillId="0" borderId="65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24" fillId="0" borderId="11" xfId="0" applyFont="1" applyFill="1" applyBorder="1" applyAlignment="1" applyProtection="1">
      <alignment horizontal="center" vertical="center" wrapText="1"/>
      <protection locked="0"/>
    </xf>
    <xf numFmtId="0" fontId="24" fillId="0" borderId="66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10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96" xfId="0" applyFont="1" applyFill="1" applyBorder="1" applyAlignment="1" applyProtection="1">
      <alignment horizontal="center" vertical="center" wrapText="1"/>
      <protection hidden="1"/>
    </xf>
    <xf numFmtId="0" fontId="19" fillId="0" borderId="97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5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5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25" xfId="0" applyFont="1" applyFill="1" applyBorder="1" applyAlignment="1" applyProtection="1">
      <alignment horizontal="center"/>
      <protection hidden="1"/>
    </xf>
    <xf numFmtId="0" fontId="19" fillId="0" borderId="84" xfId="0" applyFont="1" applyFill="1" applyBorder="1" applyAlignment="1" applyProtection="1">
      <alignment horizontal="center" vertical="center" wrapText="1"/>
      <protection hidden="1"/>
    </xf>
    <xf numFmtId="0" fontId="0" fillId="0" borderId="101" xfId="0" applyFill="1" applyBorder="1" applyAlignment="1">
      <alignment horizontal="center" vertical="center" wrapText="1"/>
    </xf>
    <xf numFmtId="0" fontId="0" fillId="0" borderId="102" xfId="0" applyFill="1" applyBorder="1" applyAlignment="1">
      <alignment horizontal="center" vertical="center" wrapText="1"/>
    </xf>
    <xf numFmtId="0" fontId="33" fillId="0" borderId="77" xfId="0" applyFont="1" applyBorder="1" applyAlignment="1">
      <alignment horizontal="center" vertical="center"/>
    </xf>
    <xf numFmtId="0" fontId="33" fillId="0" borderId="78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14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33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03" xfId="0" applyFont="1" applyFill="1" applyBorder="1" applyAlignment="1" applyProtection="1">
      <alignment horizontal="center" vertical="center" wrapText="1"/>
      <protection locked="0"/>
    </xf>
    <xf numFmtId="0" fontId="20" fillId="0" borderId="27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58" xfId="0" applyFont="1" applyFill="1" applyBorder="1" applyAlignment="1" applyProtection="1">
      <alignment horizontal="center" vertical="center" wrapText="1"/>
      <protection locked="0"/>
    </xf>
    <xf numFmtId="0" fontId="20" fillId="0" borderId="42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91" xfId="0" applyFont="1" applyFill="1" applyBorder="1" applyAlignment="1" applyProtection="1">
      <alignment horizontal="center" vertical="center" wrapText="1"/>
      <protection locked="0"/>
    </xf>
    <xf numFmtId="0" fontId="20" fillId="0" borderId="104" xfId="0" applyFont="1" applyFill="1" applyBorder="1" applyAlignment="1" applyProtection="1">
      <alignment horizontal="center" vertical="center" wrapText="1"/>
      <protection locked="0"/>
    </xf>
    <xf numFmtId="0" fontId="20" fillId="0" borderId="105" xfId="0" applyFont="1" applyFill="1" applyBorder="1" applyAlignment="1" applyProtection="1">
      <alignment horizontal="center" vertical="center" wrapText="1"/>
      <protection locked="0"/>
    </xf>
    <xf numFmtId="0" fontId="19" fillId="0" borderId="34" xfId="58" applyFont="1" applyFill="1" applyBorder="1" applyAlignment="1">
      <alignment horizontal="center" vertical="center"/>
      <protection/>
    </xf>
    <xf numFmtId="0" fontId="19" fillId="0" borderId="35" xfId="58" applyFont="1" applyFill="1" applyBorder="1" applyAlignment="1">
      <alignment horizontal="center" vertical="center"/>
      <protection/>
    </xf>
    <xf numFmtId="0" fontId="19" fillId="0" borderId="58" xfId="58" applyFont="1" applyFill="1" applyBorder="1" applyAlignment="1">
      <alignment horizontal="center" vertical="center"/>
      <protection/>
    </xf>
    <xf numFmtId="0" fontId="19" fillId="0" borderId="0" xfId="58" applyFont="1" applyFill="1" applyBorder="1" applyAlignment="1">
      <alignment horizontal="center" vertical="center" wrapText="1"/>
      <protection/>
    </xf>
    <xf numFmtId="14" fontId="19" fillId="0" borderId="0" xfId="58" applyNumberFormat="1" applyFont="1" applyFill="1" applyBorder="1" applyAlignment="1">
      <alignment/>
      <protection/>
    </xf>
    <xf numFmtId="0" fontId="19" fillId="0" borderId="103" xfId="58" applyFont="1" applyFill="1" applyBorder="1" applyAlignment="1">
      <alignment horizontal="center" vertical="center" wrapText="1"/>
      <protection/>
    </xf>
    <xf numFmtId="0" fontId="19" fillId="0" borderId="80" xfId="58" applyFont="1" applyFill="1" applyBorder="1" applyAlignment="1">
      <alignment horizontal="center" vertical="center" wrapText="1"/>
      <protection/>
    </xf>
    <xf numFmtId="0" fontId="19" fillId="0" borderId="34" xfId="58" applyFont="1" applyFill="1" applyBorder="1" applyAlignment="1">
      <alignment horizontal="center" vertical="center" wrapText="1"/>
      <protection/>
    </xf>
    <xf numFmtId="0" fontId="19" fillId="0" borderId="35" xfId="58" applyFont="1" applyFill="1" applyBorder="1" applyAlignment="1">
      <alignment horizontal="center" vertical="center" wrapText="1"/>
      <protection/>
    </xf>
    <xf numFmtId="0" fontId="19" fillId="0" borderId="58" xfId="58" applyFont="1" applyFill="1" applyBorder="1" applyAlignment="1">
      <alignment horizontal="center" vertical="center" wrapText="1"/>
      <protection/>
    </xf>
    <xf numFmtId="0" fontId="26" fillId="0" borderId="106" xfId="60" applyFont="1" applyFill="1" applyBorder="1" applyAlignment="1" applyProtection="1">
      <alignment horizontal="center"/>
      <protection locked="0"/>
    </xf>
    <xf numFmtId="0" fontId="26" fillId="0" borderId="104" xfId="60" applyFont="1" applyFill="1" applyBorder="1" applyAlignment="1" applyProtection="1">
      <alignment horizontal="center"/>
      <protection locked="0"/>
    </xf>
    <xf numFmtId="0" fontId="26" fillId="0" borderId="105" xfId="60" applyFont="1" applyFill="1" applyBorder="1" applyAlignment="1" applyProtection="1">
      <alignment horizontal="center"/>
      <protection locked="0"/>
    </xf>
    <xf numFmtId="0" fontId="26" fillId="0" borderId="28" xfId="59" applyFont="1" applyFill="1" applyBorder="1" applyAlignment="1" applyProtection="1">
      <alignment horizontal="center"/>
      <protection locked="0"/>
    </xf>
    <xf numFmtId="0" fontId="26" fillId="0" borderId="57" xfId="59" applyFont="1" applyFill="1" applyBorder="1" applyAlignment="1" applyProtection="1">
      <alignment horizontal="center"/>
      <protection locked="0"/>
    </xf>
    <xf numFmtId="0" fontId="26" fillId="0" borderId="107" xfId="59" applyFont="1" applyFill="1" applyBorder="1" applyAlignment="1" applyProtection="1">
      <alignment horizontal="center"/>
      <protection locked="0"/>
    </xf>
    <xf numFmtId="0" fontId="26" fillId="0" borderId="108" xfId="59" applyFont="1" applyFill="1" applyBorder="1" applyAlignment="1" applyProtection="1">
      <alignment horizontal="center"/>
      <protection locked="0"/>
    </xf>
    <xf numFmtId="0" fontId="26" fillId="0" borderId="107" xfId="56" applyFont="1" applyFill="1" applyBorder="1" applyAlignment="1">
      <alignment horizontal="center"/>
      <protection/>
    </xf>
    <xf numFmtId="0" fontId="26" fillId="0" borderId="108" xfId="56" applyFont="1" applyFill="1" applyBorder="1" applyAlignment="1">
      <alignment horizontal="center"/>
      <protection/>
    </xf>
    <xf numFmtId="0" fontId="26" fillId="0" borderId="109" xfId="56" applyFont="1" applyFill="1" applyBorder="1" applyAlignment="1">
      <alignment horizontal="center"/>
      <protection/>
    </xf>
    <xf numFmtId="0" fontId="26" fillId="0" borderId="56" xfId="59" applyFont="1" applyFill="1" applyBorder="1" applyAlignment="1" applyProtection="1">
      <alignment horizontal="center" vertical="center"/>
      <protection locked="0"/>
    </xf>
    <xf numFmtId="0" fontId="26" fillId="0" borderId="57" xfId="59" applyFont="1" applyFill="1" applyBorder="1" applyAlignment="1" applyProtection="1">
      <alignment horizontal="center" vertical="center"/>
      <protection locked="0"/>
    </xf>
    <xf numFmtId="0" fontId="26" fillId="0" borderId="70" xfId="59" applyFont="1" applyFill="1" applyBorder="1" applyAlignment="1" applyProtection="1">
      <alignment horizontal="center" vertical="center"/>
      <protection locked="0"/>
    </xf>
    <xf numFmtId="0" fontId="26" fillId="0" borderId="28" xfId="59" applyFont="1" applyFill="1" applyBorder="1" applyAlignment="1" applyProtection="1">
      <alignment horizontal="center" vertical="center"/>
      <protection locked="0"/>
    </xf>
    <xf numFmtId="0" fontId="19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26" fillId="0" borderId="110" xfId="59" applyFont="1" applyFill="1" applyBorder="1" applyAlignment="1" applyProtection="1">
      <alignment horizontal="center" vertical="center" wrapText="1"/>
      <protection locked="0"/>
    </xf>
    <xf numFmtId="0" fontId="26" fillId="0" borderId="111" xfId="59" applyFont="1" applyFill="1" applyBorder="1" applyAlignment="1" applyProtection="1">
      <alignment horizontal="center" vertical="center" wrapText="1"/>
      <protection locked="0"/>
    </xf>
    <xf numFmtId="0" fontId="26" fillId="0" borderId="112" xfId="59" applyFont="1" applyFill="1" applyBorder="1" applyAlignment="1" applyProtection="1">
      <alignment horizontal="center" vertical="center" wrapText="1"/>
      <protection locked="0"/>
    </xf>
    <xf numFmtId="0" fontId="26" fillId="0" borderId="91" xfId="59" applyFont="1" applyFill="1" applyBorder="1" applyAlignment="1" applyProtection="1">
      <alignment horizontal="center"/>
      <protection locked="0"/>
    </xf>
    <xf numFmtId="0" fontId="26" fillId="0" borderId="104" xfId="59" applyFont="1" applyFill="1" applyBorder="1" applyAlignment="1" applyProtection="1">
      <alignment horizontal="center"/>
      <protection locked="0"/>
    </xf>
    <xf numFmtId="0" fontId="26" fillId="0" borderId="105" xfId="59" applyFont="1" applyFill="1" applyBorder="1" applyAlignment="1" applyProtection="1">
      <alignment horizontal="center"/>
      <protection locked="0"/>
    </xf>
    <xf numFmtId="0" fontId="26" fillId="0" borderId="106" xfId="56" applyFont="1" applyFill="1" applyBorder="1" applyAlignment="1">
      <alignment horizontal="center" vertical="center"/>
      <protection/>
    </xf>
    <xf numFmtId="0" fontId="26" fillId="0" borderId="104" xfId="56" applyFont="1" applyFill="1" applyBorder="1" applyAlignment="1">
      <alignment horizontal="center" vertical="center"/>
      <protection/>
    </xf>
    <xf numFmtId="0" fontId="26" fillId="0" borderId="92" xfId="56" applyFont="1" applyFill="1" applyBorder="1" applyAlignment="1">
      <alignment horizontal="center" vertical="center"/>
      <protection/>
    </xf>
    <xf numFmtId="0" fontId="26" fillId="0" borderId="70" xfId="56" applyFont="1" applyFill="1" applyBorder="1" applyAlignment="1">
      <alignment horizontal="center" vertical="center"/>
      <protection/>
    </xf>
    <xf numFmtId="0" fontId="26" fillId="0" borderId="28" xfId="56" applyFont="1" applyFill="1" applyBorder="1" applyAlignment="1">
      <alignment horizontal="center" vertical="center"/>
      <protection/>
    </xf>
    <xf numFmtId="0" fontId="26" fillId="0" borderId="29" xfId="56" applyFont="1" applyFill="1" applyBorder="1" applyAlignment="1">
      <alignment horizontal="center" vertical="center"/>
      <protection/>
    </xf>
    <xf numFmtId="0" fontId="26" fillId="0" borderId="34" xfId="60" applyFont="1" applyFill="1" applyBorder="1" applyAlignment="1" applyProtection="1">
      <alignment horizontal="left" vertical="center"/>
      <protection locked="0"/>
    </xf>
    <xf numFmtId="0" fontId="26" fillId="0" borderId="58" xfId="60" applyFont="1" applyFill="1" applyBorder="1" applyAlignment="1" applyProtection="1">
      <alignment horizontal="left" vertical="center"/>
      <protection locked="0"/>
    </xf>
    <xf numFmtId="0" fontId="26" fillId="0" borderId="34" xfId="59" applyFont="1" applyFill="1" applyBorder="1" applyAlignment="1" applyProtection="1">
      <alignment horizontal="center"/>
      <protection locked="0"/>
    </xf>
    <xf numFmtId="0" fontId="26" fillId="0" borderId="35" xfId="59" applyFont="1" applyFill="1" applyBorder="1" applyAlignment="1" applyProtection="1">
      <alignment horizontal="center"/>
      <protection locked="0"/>
    </xf>
    <xf numFmtId="0" fontId="26" fillId="0" borderId="58" xfId="59" applyFont="1" applyFill="1" applyBorder="1" applyAlignment="1" applyProtection="1">
      <alignment horizontal="center"/>
      <protection locked="0"/>
    </xf>
    <xf numFmtId="0" fontId="26" fillId="0" borderId="43" xfId="59" applyFont="1" applyFill="1" applyBorder="1" applyAlignment="1" applyProtection="1">
      <alignment horizontal="center" vertical="center" wrapText="1"/>
      <protection locked="0"/>
    </xf>
    <xf numFmtId="0" fontId="26" fillId="0" borderId="10" xfId="59" applyFont="1" applyFill="1" applyBorder="1" applyAlignment="1" applyProtection="1">
      <alignment horizontal="center"/>
      <protection locked="0"/>
    </xf>
    <xf numFmtId="0" fontId="26" fillId="0" borderId="54" xfId="59" applyFont="1" applyFill="1" applyBorder="1" applyAlignment="1" applyProtection="1">
      <alignment horizontal="center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D24" sqref="BD24"/>
    </sheetView>
  </sheetViews>
  <sheetFormatPr defaultColWidth="8.875" defaultRowHeight="12.75"/>
  <cols>
    <col min="1" max="1" width="20.25390625" style="6" customWidth="1"/>
    <col min="2" max="3" width="9.00390625" style="6" customWidth="1"/>
    <col min="4" max="4" width="9.25390625" style="6" customWidth="1"/>
    <col min="5" max="5" width="9.625" style="6" customWidth="1"/>
    <col min="6" max="6" width="10.75390625" style="6" customWidth="1"/>
    <col min="7" max="7" width="7.25390625" style="6" customWidth="1"/>
    <col min="8" max="8" width="8.875" style="6" customWidth="1"/>
    <col min="9" max="9" width="9.00390625" style="6" customWidth="1"/>
    <col min="10" max="10" width="6.375" style="6" customWidth="1"/>
    <col min="11" max="11" width="9.125" style="6" customWidth="1"/>
    <col min="12" max="12" width="6.25390625" style="6" customWidth="1"/>
    <col min="13" max="13" width="7.75390625" style="6" customWidth="1"/>
    <col min="14" max="14" width="8.125" style="6" customWidth="1"/>
    <col min="15" max="15" width="6.25390625" style="6" customWidth="1"/>
    <col min="16" max="16" width="7.75390625" style="6" customWidth="1"/>
    <col min="17" max="17" width="5.375" style="6" customWidth="1"/>
    <col min="18" max="18" width="8.25390625" style="6" customWidth="1"/>
    <col min="19" max="19" width="6.75390625" style="6" customWidth="1"/>
    <col min="20" max="20" width="6.375" style="6" customWidth="1"/>
    <col min="21" max="21" width="7.375" style="6" customWidth="1"/>
    <col min="22" max="22" width="7.25390625" style="6" customWidth="1"/>
    <col min="23" max="23" width="9.00390625" style="6" customWidth="1"/>
    <col min="24" max="24" width="8.00390625" style="6" customWidth="1"/>
    <col min="25" max="25" width="6.75390625" style="6" customWidth="1"/>
    <col min="26" max="26" width="8.625" style="6" customWidth="1"/>
    <col min="27" max="27" width="8.00390625" style="6" customWidth="1"/>
    <col min="28" max="28" width="9.875" style="6" customWidth="1"/>
    <col min="29" max="29" width="8.625" style="6" customWidth="1"/>
    <col min="30" max="30" width="8.00390625" style="6" customWidth="1"/>
    <col min="31" max="31" width="9.00390625" style="6" customWidth="1"/>
    <col min="32" max="32" width="7.00390625" style="6" customWidth="1"/>
    <col min="33" max="33" width="9.25390625" style="6" customWidth="1"/>
    <col min="34" max="34" width="8.25390625" style="6" customWidth="1"/>
    <col min="35" max="35" width="6.75390625" style="6" customWidth="1"/>
    <col min="36" max="36" width="9.00390625" style="6" customWidth="1"/>
    <col min="37" max="37" width="7.125" style="6" customWidth="1"/>
    <col min="38" max="38" width="8.875" style="6" customWidth="1"/>
    <col min="39" max="39" width="9.25390625" style="6" customWidth="1"/>
    <col min="40" max="40" width="7.625" style="6" customWidth="1"/>
    <col min="41" max="41" width="11.00390625" style="6" customWidth="1"/>
    <col min="42" max="42" width="6.875" style="6" customWidth="1"/>
    <col min="43" max="43" width="9.875" style="6" bestFit="1" customWidth="1"/>
    <col min="44" max="44" width="6.875" style="6" bestFit="1" customWidth="1"/>
    <col min="45" max="45" width="6.125" style="6" bestFit="1" customWidth="1"/>
    <col min="46" max="46" width="7.25390625" style="6" bestFit="1" customWidth="1"/>
    <col min="47" max="47" width="6.75390625" style="6" customWidth="1"/>
    <col min="48" max="48" width="8.875" style="6" customWidth="1"/>
    <col min="49" max="49" width="8.75390625" style="6" customWidth="1"/>
    <col min="50" max="50" width="8.375" style="6" customWidth="1"/>
    <col min="51" max="52" width="8.00390625" style="6" customWidth="1"/>
    <col min="53" max="53" width="8.125" style="6" customWidth="1"/>
    <col min="54" max="54" width="7.75390625" style="6" customWidth="1"/>
    <col min="55" max="55" width="7.625" style="6" customWidth="1"/>
    <col min="56" max="56" width="8.375" style="6" customWidth="1"/>
    <col min="57" max="57" width="6.875" style="6" customWidth="1"/>
    <col min="58" max="58" width="8.125" style="6" customWidth="1"/>
    <col min="59" max="59" width="8.00390625" style="6" customWidth="1"/>
    <col min="60" max="60" width="7.25390625" style="6" customWidth="1"/>
    <col min="61" max="61" width="8.875" style="6" customWidth="1"/>
    <col min="62" max="62" width="7.00390625" style="6" customWidth="1"/>
    <col min="63" max="63" width="9.875" style="6" bestFit="1" customWidth="1"/>
    <col min="64" max="64" width="8.625" style="6" customWidth="1"/>
    <col min="65" max="65" width="7.75390625" style="6" customWidth="1"/>
    <col min="66" max="66" width="8.625" style="6" customWidth="1"/>
    <col min="67" max="67" width="7.25390625" style="6" customWidth="1"/>
    <col min="68" max="68" width="0.12890625" style="6" customWidth="1"/>
    <col min="69" max="69" width="6.875" style="6" hidden="1" customWidth="1"/>
    <col min="70" max="70" width="3.875" style="6" hidden="1" customWidth="1"/>
    <col min="71" max="72" width="6.875" style="6" hidden="1" customWidth="1"/>
    <col min="73" max="16384" width="8.875" style="6" customWidth="1"/>
  </cols>
  <sheetData>
    <row r="1" spans="1:72" ht="19.5" customHeight="1">
      <c r="A1" s="3"/>
      <c r="B1" s="4"/>
      <c r="C1" s="489" t="s">
        <v>128</v>
      </c>
      <c r="D1" s="489"/>
      <c r="E1" s="489"/>
      <c r="F1" s="489"/>
      <c r="G1" s="489"/>
      <c r="H1" s="489"/>
      <c r="I1" s="489"/>
      <c r="J1" s="489"/>
      <c r="K1" s="489"/>
      <c r="L1" s="489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1:72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72" ht="15.75" customHeight="1" thickBot="1">
      <c r="A3" s="490" t="s">
        <v>0</v>
      </c>
      <c r="B3" s="492" t="s">
        <v>1</v>
      </c>
      <c r="C3" s="494" t="s">
        <v>2</v>
      </c>
      <c r="D3" s="495"/>
      <c r="E3" s="495"/>
      <c r="F3" s="495"/>
      <c r="G3" s="495"/>
      <c r="H3" s="496" t="s">
        <v>3</v>
      </c>
      <c r="I3" s="496"/>
      <c r="J3" s="496"/>
      <c r="K3" s="496"/>
      <c r="L3" s="496"/>
      <c r="M3" s="488" t="s">
        <v>4</v>
      </c>
      <c r="N3" s="488"/>
      <c r="O3" s="488"/>
      <c r="P3" s="488"/>
      <c r="Q3" s="488"/>
      <c r="R3" s="488" t="s">
        <v>5</v>
      </c>
      <c r="S3" s="488"/>
      <c r="T3" s="488"/>
      <c r="U3" s="488"/>
      <c r="V3" s="488"/>
      <c r="W3" s="488" t="s">
        <v>6</v>
      </c>
      <c r="X3" s="488"/>
      <c r="Y3" s="488"/>
      <c r="Z3" s="488"/>
      <c r="AA3" s="488"/>
      <c r="AB3" s="488" t="s">
        <v>7</v>
      </c>
      <c r="AC3" s="488"/>
      <c r="AD3" s="488"/>
      <c r="AE3" s="488"/>
      <c r="AF3" s="488"/>
      <c r="AG3" s="488" t="s">
        <v>8</v>
      </c>
      <c r="AH3" s="488"/>
      <c r="AI3" s="488"/>
      <c r="AJ3" s="488"/>
      <c r="AK3" s="488"/>
      <c r="AL3" s="488" t="s">
        <v>9</v>
      </c>
      <c r="AM3" s="488"/>
      <c r="AN3" s="488"/>
      <c r="AO3" s="488"/>
      <c r="AP3" s="488"/>
      <c r="AQ3" s="488" t="s">
        <v>10</v>
      </c>
      <c r="AR3" s="488"/>
      <c r="AS3" s="488"/>
      <c r="AT3" s="488"/>
      <c r="AU3" s="488"/>
      <c r="AV3" s="488" t="s">
        <v>11</v>
      </c>
      <c r="AW3" s="488"/>
      <c r="AX3" s="488"/>
      <c r="AY3" s="488"/>
      <c r="AZ3" s="488"/>
      <c r="BA3" s="488" t="s">
        <v>12</v>
      </c>
      <c r="BB3" s="488"/>
      <c r="BC3" s="488"/>
      <c r="BD3" s="488"/>
      <c r="BE3" s="485"/>
      <c r="BF3" s="486" t="s">
        <v>13</v>
      </c>
      <c r="BG3" s="488"/>
      <c r="BH3" s="488"/>
      <c r="BI3" s="488"/>
      <c r="BJ3" s="485"/>
      <c r="BK3" s="486" t="s">
        <v>14</v>
      </c>
      <c r="BL3" s="488"/>
      <c r="BM3" s="488"/>
      <c r="BN3" s="488"/>
      <c r="BO3" s="485"/>
      <c r="BP3" s="487" t="s">
        <v>15</v>
      </c>
      <c r="BQ3" s="484"/>
      <c r="BR3" s="484"/>
      <c r="BS3" s="484"/>
      <c r="BT3" s="484"/>
    </row>
    <row r="4" spans="1:72" ht="81" customHeight="1" thickBot="1">
      <c r="A4" s="491"/>
      <c r="B4" s="493"/>
      <c r="C4" s="123" t="s">
        <v>16</v>
      </c>
      <c r="D4" s="123" t="s">
        <v>17</v>
      </c>
      <c r="E4" s="123" t="s">
        <v>18</v>
      </c>
      <c r="F4" s="123" t="s">
        <v>19</v>
      </c>
      <c r="G4" s="123" t="s">
        <v>20</v>
      </c>
      <c r="H4" s="123" t="s">
        <v>21</v>
      </c>
      <c r="I4" s="123" t="s">
        <v>17</v>
      </c>
      <c r="J4" s="123" t="s">
        <v>18</v>
      </c>
      <c r="K4" s="123" t="s">
        <v>19</v>
      </c>
      <c r="L4" s="124" t="s">
        <v>20</v>
      </c>
      <c r="M4" s="125" t="s">
        <v>22</v>
      </c>
      <c r="N4" s="123" t="s">
        <v>17</v>
      </c>
      <c r="O4" s="123" t="s">
        <v>18</v>
      </c>
      <c r="P4" s="123" t="s">
        <v>19</v>
      </c>
      <c r="Q4" s="124" t="s">
        <v>20</v>
      </c>
      <c r="R4" s="125" t="s">
        <v>22</v>
      </c>
      <c r="S4" s="123" t="s">
        <v>17</v>
      </c>
      <c r="T4" s="123" t="s">
        <v>18</v>
      </c>
      <c r="U4" s="123" t="s">
        <v>19</v>
      </c>
      <c r="V4" s="124" t="s">
        <v>20</v>
      </c>
      <c r="W4" s="125" t="s">
        <v>23</v>
      </c>
      <c r="X4" s="123" t="s">
        <v>17</v>
      </c>
      <c r="Y4" s="123" t="s">
        <v>18</v>
      </c>
      <c r="Z4" s="123" t="s">
        <v>19</v>
      </c>
      <c r="AA4" s="124" t="s">
        <v>20</v>
      </c>
      <c r="AB4" s="125" t="s">
        <v>24</v>
      </c>
      <c r="AC4" s="123" t="s">
        <v>17</v>
      </c>
      <c r="AD4" s="123" t="s">
        <v>18</v>
      </c>
      <c r="AE4" s="123" t="s">
        <v>19</v>
      </c>
      <c r="AF4" s="124" t="s">
        <v>20</v>
      </c>
      <c r="AG4" s="125" t="s">
        <v>25</v>
      </c>
      <c r="AH4" s="123" t="s">
        <v>17</v>
      </c>
      <c r="AI4" s="123" t="s">
        <v>18</v>
      </c>
      <c r="AJ4" s="123" t="s">
        <v>19</v>
      </c>
      <c r="AK4" s="124" t="s">
        <v>20</v>
      </c>
      <c r="AL4" s="125" t="s">
        <v>26</v>
      </c>
      <c r="AM4" s="123" t="s">
        <v>17</v>
      </c>
      <c r="AN4" s="123" t="s">
        <v>18</v>
      </c>
      <c r="AO4" s="123" t="s">
        <v>19</v>
      </c>
      <c r="AP4" s="124" t="s">
        <v>20</v>
      </c>
      <c r="AQ4" s="125" t="s">
        <v>26</v>
      </c>
      <c r="AR4" s="123" t="s">
        <v>17</v>
      </c>
      <c r="AS4" s="123" t="s">
        <v>18</v>
      </c>
      <c r="AT4" s="123" t="s">
        <v>19</v>
      </c>
      <c r="AU4" s="124" t="s">
        <v>20</v>
      </c>
      <c r="AV4" s="125" t="s">
        <v>26</v>
      </c>
      <c r="AW4" s="123" t="s">
        <v>17</v>
      </c>
      <c r="AX4" s="123" t="s">
        <v>18</v>
      </c>
      <c r="AY4" s="123" t="s">
        <v>19</v>
      </c>
      <c r="AZ4" s="124" t="s">
        <v>20</v>
      </c>
      <c r="BA4" s="125" t="s">
        <v>25</v>
      </c>
      <c r="BB4" s="123" t="s">
        <v>17</v>
      </c>
      <c r="BC4" s="123" t="s">
        <v>18</v>
      </c>
      <c r="BD4" s="123" t="s">
        <v>19</v>
      </c>
      <c r="BE4" s="124" t="s">
        <v>20</v>
      </c>
      <c r="BF4" s="126" t="s">
        <v>27</v>
      </c>
      <c r="BG4" s="127" t="s">
        <v>17</v>
      </c>
      <c r="BH4" s="127" t="s">
        <v>18</v>
      </c>
      <c r="BI4" s="127" t="s">
        <v>19</v>
      </c>
      <c r="BJ4" s="127" t="s">
        <v>20</v>
      </c>
      <c r="BK4" s="140" t="s">
        <v>27</v>
      </c>
      <c r="BL4" s="141" t="s">
        <v>17</v>
      </c>
      <c r="BM4" s="141" t="s">
        <v>18</v>
      </c>
      <c r="BN4" s="141" t="s">
        <v>19</v>
      </c>
      <c r="BO4" s="142" t="s">
        <v>20</v>
      </c>
      <c r="BP4" s="9" t="s">
        <v>27</v>
      </c>
      <c r="BQ4" s="8" t="s">
        <v>17</v>
      </c>
      <c r="BR4" s="8" t="s">
        <v>18</v>
      </c>
      <c r="BS4" s="8" t="s">
        <v>19</v>
      </c>
      <c r="BT4" s="10" t="s">
        <v>20</v>
      </c>
    </row>
    <row r="5" spans="1:72" s="19" customFormat="1" ht="18" customHeight="1">
      <c r="A5" s="110" t="s">
        <v>28</v>
      </c>
      <c r="B5" s="111"/>
      <c r="C5" s="111"/>
      <c r="D5" s="111"/>
      <c r="E5" s="112"/>
      <c r="F5" s="111"/>
      <c r="G5" s="112"/>
      <c r="H5" s="111"/>
      <c r="I5" s="111"/>
      <c r="J5" s="113"/>
      <c r="K5" s="111"/>
      <c r="L5" s="114"/>
      <c r="M5" s="115"/>
      <c r="N5" s="116"/>
      <c r="O5" s="112"/>
      <c r="P5" s="116"/>
      <c r="Q5" s="114"/>
      <c r="R5" s="117"/>
      <c r="S5" s="118"/>
      <c r="T5" s="112"/>
      <c r="U5" s="118"/>
      <c r="V5" s="114"/>
      <c r="W5" s="117"/>
      <c r="X5" s="118"/>
      <c r="Y5" s="112"/>
      <c r="Z5" s="118"/>
      <c r="AA5" s="114"/>
      <c r="AB5" s="119"/>
      <c r="AC5" s="118"/>
      <c r="AD5" s="112"/>
      <c r="AE5" s="118"/>
      <c r="AF5" s="114"/>
      <c r="AG5" s="119"/>
      <c r="AH5" s="118"/>
      <c r="AI5" s="112"/>
      <c r="AJ5" s="118"/>
      <c r="AK5" s="114"/>
      <c r="AL5" s="119"/>
      <c r="AM5" s="118"/>
      <c r="AN5" s="112"/>
      <c r="AO5" s="118"/>
      <c r="AP5" s="120"/>
      <c r="AQ5" s="121"/>
      <c r="AR5" s="111"/>
      <c r="AS5" s="111"/>
      <c r="AT5" s="111"/>
      <c r="AU5" s="120"/>
      <c r="AV5" s="122"/>
      <c r="AW5" s="111"/>
      <c r="AX5" s="111"/>
      <c r="AY5" s="111"/>
      <c r="AZ5" s="120"/>
      <c r="BA5" s="117"/>
      <c r="BB5" s="118"/>
      <c r="BC5" s="112"/>
      <c r="BD5" s="118"/>
      <c r="BE5" s="114"/>
      <c r="BF5" s="130"/>
      <c r="BG5" s="111"/>
      <c r="BH5" s="111"/>
      <c r="BI5" s="111"/>
      <c r="BJ5" s="120"/>
      <c r="BK5" s="145"/>
      <c r="BL5" s="143"/>
      <c r="BM5" s="143"/>
      <c r="BN5" s="143"/>
      <c r="BO5" s="143"/>
      <c r="BP5" s="136"/>
      <c r="BQ5" s="14"/>
      <c r="BR5" s="14"/>
      <c r="BS5" s="14"/>
      <c r="BT5" s="18"/>
    </row>
    <row r="6" spans="1:72" s="19" customFormat="1" ht="15.75" customHeight="1">
      <c r="A6" s="1" t="s">
        <v>29</v>
      </c>
      <c r="B6" s="15"/>
      <c r="C6" s="20">
        <f>SUM(H6+M6+R6+W6+AB6+AG6+AL6+AQ6+AV6+BA6+BF6+BK6+BP6)</f>
        <v>6612</v>
      </c>
      <c r="D6" s="20">
        <f>I6+N6+S6+X6+AC6+AH6+AM6+AR6+AW6+BB6+BG6+BL6</f>
        <v>6612</v>
      </c>
      <c r="E6" s="21">
        <f>D6/C6*100</f>
        <v>100</v>
      </c>
      <c r="F6" s="20">
        <f>K6+P6+U6+Z6+AE6+AJ6+AO6+AT6+AY6+BD6+BI6+BN6</f>
        <v>14020</v>
      </c>
      <c r="G6" s="22">
        <f>F6/D6*10</f>
        <v>21.20387174833636</v>
      </c>
      <c r="H6" s="23">
        <v>2076</v>
      </c>
      <c r="I6" s="24">
        <v>2076</v>
      </c>
      <c r="J6" s="12">
        <f>I6/H6*100</f>
        <v>100</v>
      </c>
      <c r="K6" s="24">
        <v>4639</v>
      </c>
      <c r="L6" s="25">
        <f>K6/I6*10</f>
        <v>22.345857418111752</v>
      </c>
      <c r="M6" s="16">
        <v>140</v>
      </c>
      <c r="N6" s="15">
        <v>140</v>
      </c>
      <c r="O6" s="12">
        <f aca="true" t="shared" si="0" ref="O6:O14">N6/M6*100</f>
        <v>100</v>
      </c>
      <c r="P6" s="15">
        <v>260</v>
      </c>
      <c r="Q6" s="26">
        <f aca="true" t="shared" si="1" ref="Q6:Q14">P6/N6*10</f>
        <v>18.571428571428573</v>
      </c>
      <c r="R6" s="27"/>
      <c r="S6" s="28"/>
      <c r="T6" s="22"/>
      <c r="U6" s="28"/>
      <c r="V6" s="26"/>
      <c r="W6" s="16">
        <v>40</v>
      </c>
      <c r="X6" s="29">
        <v>40</v>
      </c>
      <c r="Y6" s="12">
        <f>X6/W6*100</f>
        <v>100</v>
      </c>
      <c r="Z6" s="24">
        <v>72</v>
      </c>
      <c r="AA6" s="26">
        <f>Z6/X6*10</f>
        <v>18</v>
      </c>
      <c r="AB6" s="16">
        <v>235</v>
      </c>
      <c r="AC6" s="23">
        <v>235</v>
      </c>
      <c r="AD6" s="11">
        <f aca="true" t="shared" si="2" ref="AD6:AD16">AC6/AB6*100</f>
        <v>100</v>
      </c>
      <c r="AE6" s="23">
        <v>548</v>
      </c>
      <c r="AF6" s="13">
        <f aca="true" t="shared" si="3" ref="AF6:AF16">AE6/AC6*10</f>
        <v>23.319148936170212</v>
      </c>
      <c r="AG6" s="16">
        <v>650</v>
      </c>
      <c r="AH6" s="24">
        <v>650</v>
      </c>
      <c r="AI6" s="30">
        <f aca="true" t="shared" si="4" ref="AI6:AI11">AH6/AG6*100</f>
        <v>100</v>
      </c>
      <c r="AJ6" s="24">
        <v>1272</v>
      </c>
      <c r="AK6" s="31">
        <f aca="true" t="shared" si="5" ref="AK6:AK11">AJ6/AH6*10</f>
        <v>19.56923076923077</v>
      </c>
      <c r="AL6" s="16">
        <v>2961</v>
      </c>
      <c r="AM6" s="23">
        <v>2961</v>
      </c>
      <c r="AN6" s="32">
        <f aca="true" t="shared" si="6" ref="AN6:AN16">AM6/AL6*100</f>
        <v>100</v>
      </c>
      <c r="AO6" s="23">
        <v>6275</v>
      </c>
      <c r="AP6" s="25">
        <f aca="true" t="shared" si="7" ref="AP6:AP18">AO6/AM6*10</f>
        <v>21.19216480918609</v>
      </c>
      <c r="AQ6" s="17"/>
      <c r="AR6" s="33"/>
      <c r="AS6" s="33"/>
      <c r="AT6" s="33"/>
      <c r="AU6" s="34"/>
      <c r="AV6" s="35"/>
      <c r="AW6" s="33"/>
      <c r="AX6" s="33"/>
      <c r="AY6" s="33"/>
      <c r="AZ6" s="34"/>
      <c r="BA6" s="16">
        <v>370</v>
      </c>
      <c r="BB6" s="29">
        <v>370</v>
      </c>
      <c r="BC6" s="12">
        <f>BB6/BA6*100</f>
        <v>100</v>
      </c>
      <c r="BD6" s="29">
        <v>672</v>
      </c>
      <c r="BE6" s="25">
        <f>BD6/BB6*10</f>
        <v>18.16216216216216</v>
      </c>
      <c r="BF6" s="131">
        <v>60</v>
      </c>
      <c r="BG6" s="36">
        <v>60</v>
      </c>
      <c r="BH6" s="36">
        <f>BG6/BF6*100</f>
        <v>100</v>
      </c>
      <c r="BI6" s="36">
        <v>122</v>
      </c>
      <c r="BJ6" s="34">
        <f>BI6/BG6*10</f>
        <v>20.333333333333332</v>
      </c>
      <c r="BK6" s="35">
        <v>80</v>
      </c>
      <c r="BL6" s="33">
        <v>80</v>
      </c>
      <c r="BM6" s="33">
        <f>BL6/BK6*100</f>
        <v>100</v>
      </c>
      <c r="BN6" s="33">
        <v>160</v>
      </c>
      <c r="BO6" s="33">
        <f>BN6/BL6*10</f>
        <v>20</v>
      </c>
      <c r="BP6" s="137"/>
      <c r="BQ6" s="36"/>
      <c r="BR6" s="36"/>
      <c r="BS6" s="36"/>
      <c r="BT6" s="37"/>
    </row>
    <row r="7" spans="1:72" s="19" customFormat="1" ht="15.75" customHeight="1">
      <c r="A7" s="1" t="s">
        <v>30</v>
      </c>
      <c r="B7" s="15">
        <v>497</v>
      </c>
      <c r="C7" s="20">
        <f aca="true" t="shared" si="8" ref="C7:C25">SUM(H7+M7+R7+W7+AB7+AG7+AL7+AQ7+AV7+BA7+BF7+BK7+BP7)</f>
        <v>20184</v>
      </c>
      <c r="D7" s="20">
        <f>I7+N7+S7+X7+AC7+AH7+AM7+AR7+AW7+BB7+BG7+BL7</f>
        <v>19834</v>
      </c>
      <c r="E7" s="21">
        <f>D7/C7*100</f>
        <v>98.26595323028141</v>
      </c>
      <c r="F7" s="20">
        <f>K7+P7+U7+Z7+AE7+AJ7+AO7+AT7+AY7+BD7+BI7+BN7</f>
        <v>44621</v>
      </c>
      <c r="G7" s="22">
        <f>F7/D7*10</f>
        <v>22.497226983966925</v>
      </c>
      <c r="H7" s="23">
        <v>6360</v>
      </c>
      <c r="I7" s="24">
        <v>6360</v>
      </c>
      <c r="J7" s="12">
        <f>I7/H7*100</f>
        <v>100</v>
      </c>
      <c r="K7" s="24">
        <v>16698</v>
      </c>
      <c r="L7" s="25">
        <f>K7/I7*10</f>
        <v>26.254716981132074</v>
      </c>
      <c r="M7" s="16">
        <v>1465</v>
      </c>
      <c r="N7" s="15">
        <v>1465</v>
      </c>
      <c r="O7" s="12">
        <f t="shared" si="0"/>
        <v>100</v>
      </c>
      <c r="P7" s="15">
        <v>3222</v>
      </c>
      <c r="Q7" s="26">
        <f t="shared" si="1"/>
        <v>21.99317406143345</v>
      </c>
      <c r="R7" s="27"/>
      <c r="S7" s="28"/>
      <c r="T7" s="22"/>
      <c r="U7" s="28"/>
      <c r="V7" s="26"/>
      <c r="W7" s="16"/>
      <c r="X7" s="29"/>
      <c r="Y7" s="12"/>
      <c r="Z7" s="24"/>
      <c r="AA7" s="26"/>
      <c r="AB7" s="16">
        <v>5270</v>
      </c>
      <c r="AC7" s="23">
        <v>5270</v>
      </c>
      <c r="AD7" s="11">
        <f t="shared" si="2"/>
        <v>100</v>
      </c>
      <c r="AE7" s="23">
        <v>11557</v>
      </c>
      <c r="AF7" s="13">
        <f t="shared" si="3"/>
        <v>21.92979127134725</v>
      </c>
      <c r="AG7" s="16">
        <v>3580</v>
      </c>
      <c r="AH7" s="24">
        <v>3580</v>
      </c>
      <c r="AI7" s="30">
        <f t="shared" si="4"/>
        <v>100</v>
      </c>
      <c r="AJ7" s="24">
        <v>7254</v>
      </c>
      <c r="AK7" s="31">
        <f t="shared" si="5"/>
        <v>20.262569832402235</v>
      </c>
      <c r="AL7" s="16">
        <v>3159</v>
      </c>
      <c r="AM7" s="23">
        <v>3159</v>
      </c>
      <c r="AN7" s="32">
        <f t="shared" si="6"/>
        <v>100</v>
      </c>
      <c r="AO7" s="23">
        <v>5890</v>
      </c>
      <c r="AP7" s="25">
        <f t="shared" si="7"/>
        <v>18.64514086736309</v>
      </c>
      <c r="AQ7" s="17"/>
      <c r="AR7" s="33"/>
      <c r="AS7" s="33"/>
      <c r="AT7" s="33"/>
      <c r="AU7" s="34"/>
      <c r="AV7" s="35"/>
      <c r="AW7" s="33"/>
      <c r="AX7" s="33"/>
      <c r="AY7" s="33"/>
      <c r="AZ7" s="34"/>
      <c r="BA7" s="16">
        <v>210</v>
      </c>
      <c r="BB7" s="29"/>
      <c r="BC7" s="12"/>
      <c r="BD7" s="29"/>
      <c r="BE7" s="25"/>
      <c r="BF7" s="131">
        <v>75</v>
      </c>
      <c r="BG7" s="36"/>
      <c r="BH7" s="36"/>
      <c r="BI7" s="36"/>
      <c r="BJ7" s="34"/>
      <c r="BK7" s="35">
        <v>65</v>
      </c>
      <c r="BL7" s="33"/>
      <c r="BM7" s="33"/>
      <c r="BN7" s="33"/>
      <c r="BO7" s="33"/>
      <c r="BP7" s="137"/>
      <c r="BQ7" s="36"/>
      <c r="BR7" s="36"/>
      <c r="BS7" s="36"/>
      <c r="BT7" s="37"/>
    </row>
    <row r="8" spans="1:72" s="19" customFormat="1" ht="15.75" customHeight="1">
      <c r="A8" s="1" t="s">
        <v>31</v>
      </c>
      <c r="B8" s="15">
        <v>80</v>
      </c>
      <c r="C8" s="20">
        <f t="shared" si="8"/>
        <v>6535</v>
      </c>
      <c r="D8" s="20">
        <f>I8+N8+S8+X8+AC8+AH8+AM8+AR8+AW8+BB8+BG8+BL8</f>
        <v>6057</v>
      </c>
      <c r="E8" s="21">
        <f>D8/C8*100</f>
        <v>92.68553940321347</v>
      </c>
      <c r="F8" s="20">
        <f>K8+P8+U8+Z8+AE8+AJ8+AO8+AT8+AY8+BD8+BI8+BN8</f>
        <v>9580</v>
      </c>
      <c r="G8" s="22">
        <f>F8/D8*10</f>
        <v>15.81641076440482</v>
      </c>
      <c r="H8" s="23">
        <v>1987</v>
      </c>
      <c r="I8" s="24">
        <v>1987</v>
      </c>
      <c r="J8" s="12">
        <f>I8/H8*100</f>
        <v>100</v>
      </c>
      <c r="K8" s="24">
        <v>5086</v>
      </c>
      <c r="L8" s="25">
        <f>K8/I8*10</f>
        <v>25.59637644690488</v>
      </c>
      <c r="M8" s="16">
        <v>370</v>
      </c>
      <c r="N8" s="15">
        <v>370</v>
      </c>
      <c r="O8" s="12">
        <f t="shared" si="0"/>
        <v>100</v>
      </c>
      <c r="P8" s="15">
        <v>429</v>
      </c>
      <c r="Q8" s="26">
        <f t="shared" si="1"/>
        <v>11.594594594594593</v>
      </c>
      <c r="R8" s="27">
        <v>50</v>
      </c>
      <c r="S8" s="28">
        <v>50</v>
      </c>
      <c r="T8" s="22">
        <f>S8/R8*100</f>
        <v>100</v>
      </c>
      <c r="U8" s="28">
        <v>50</v>
      </c>
      <c r="V8" s="26">
        <f>U8/S8*10</f>
        <v>10</v>
      </c>
      <c r="W8" s="16"/>
      <c r="X8" s="29"/>
      <c r="Y8" s="12"/>
      <c r="Z8" s="24"/>
      <c r="AA8" s="26"/>
      <c r="AB8" s="16">
        <v>1487</v>
      </c>
      <c r="AC8" s="23">
        <v>1109</v>
      </c>
      <c r="AD8" s="11">
        <f t="shared" si="2"/>
        <v>74.57969065232011</v>
      </c>
      <c r="AE8" s="23">
        <v>1438</v>
      </c>
      <c r="AF8" s="13">
        <f t="shared" si="3"/>
        <v>12.96663660955816</v>
      </c>
      <c r="AG8" s="16">
        <v>905</v>
      </c>
      <c r="AH8" s="24">
        <v>905</v>
      </c>
      <c r="AI8" s="30">
        <f t="shared" si="4"/>
        <v>100</v>
      </c>
      <c r="AJ8" s="24">
        <v>808</v>
      </c>
      <c r="AK8" s="31">
        <f t="shared" si="5"/>
        <v>8.92817679558011</v>
      </c>
      <c r="AL8" s="16">
        <v>1432</v>
      </c>
      <c r="AM8" s="23">
        <v>1432</v>
      </c>
      <c r="AN8" s="32">
        <f t="shared" si="6"/>
        <v>100</v>
      </c>
      <c r="AO8" s="23">
        <v>1585</v>
      </c>
      <c r="AP8" s="25">
        <f t="shared" si="7"/>
        <v>11.068435754189945</v>
      </c>
      <c r="AQ8" s="17"/>
      <c r="AR8" s="33"/>
      <c r="AS8" s="33"/>
      <c r="AT8" s="33"/>
      <c r="AU8" s="34"/>
      <c r="AV8" s="35"/>
      <c r="AW8" s="33"/>
      <c r="AX8" s="33"/>
      <c r="AY8" s="33"/>
      <c r="AZ8" s="34"/>
      <c r="BA8" s="16">
        <v>304</v>
      </c>
      <c r="BB8" s="29">
        <v>204</v>
      </c>
      <c r="BC8" s="12">
        <f>BB8/BA8*100</f>
        <v>67.10526315789474</v>
      </c>
      <c r="BD8" s="29">
        <v>184</v>
      </c>
      <c r="BE8" s="25">
        <f>BD8/BB8*10</f>
        <v>9.019607843137255</v>
      </c>
      <c r="BF8" s="131"/>
      <c r="BG8" s="36"/>
      <c r="BH8" s="36"/>
      <c r="BI8" s="36"/>
      <c r="BJ8" s="34"/>
      <c r="BK8" s="35"/>
      <c r="BL8" s="33"/>
      <c r="BM8" s="33"/>
      <c r="BN8" s="33"/>
      <c r="BO8" s="33"/>
      <c r="BP8" s="137"/>
      <c r="BQ8" s="36"/>
      <c r="BR8" s="36"/>
      <c r="BS8" s="36"/>
      <c r="BT8" s="37"/>
    </row>
    <row r="9" spans="1:72" s="19" customFormat="1" ht="15.75" customHeight="1">
      <c r="A9" s="1" t="s">
        <v>32</v>
      </c>
      <c r="B9" s="15">
        <v>611</v>
      </c>
      <c r="C9" s="20">
        <f t="shared" si="8"/>
        <v>22592</v>
      </c>
      <c r="D9" s="20">
        <f aca="true" t="shared" si="9" ref="D9:D18">I9+N9+S9+X9+AC9+AH9+AM9+AR9+AW9+BB9+BG9+BL9</f>
        <v>20222</v>
      </c>
      <c r="E9" s="21">
        <f aca="true" t="shared" si="10" ref="E9:E18">D9/C9*100</f>
        <v>89.50956090651559</v>
      </c>
      <c r="F9" s="20">
        <f aca="true" t="shared" si="11" ref="F9:F18">K9+P9+U9+Z9+AE9+AJ9+AO9+AT9+AY9+BD9+BI9+BN9</f>
        <v>52559</v>
      </c>
      <c r="G9" s="22">
        <f aca="true" t="shared" si="12" ref="G9:G18">F9/D9*10</f>
        <v>25.990999901097815</v>
      </c>
      <c r="H9" s="23">
        <v>11250</v>
      </c>
      <c r="I9" s="24">
        <v>11250</v>
      </c>
      <c r="J9" s="12">
        <f aca="true" t="shared" si="13" ref="J9:J18">I9/H9*100</f>
        <v>100</v>
      </c>
      <c r="K9" s="24">
        <v>32877</v>
      </c>
      <c r="L9" s="25">
        <f>K9/I9*10</f>
        <v>29.224</v>
      </c>
      <c r="M9" s="16">
        <v>1318</v>
      </c>
      <c r="N9" s="15">
        <v>1318</v>
      </c>
      <c r="O9" s="12">
        <f t="shared" si="0"/>
        <v>100</v>
      </c>
      <c r="P9" s="15">
        <v>3602</v>
      </c>
      <c r="Q9" s="26">
        <f t="shared" si="1"/>
        <v>27.32928679817906</v>
      </c>
      <c r="R9" s="27"/>
      <c r="S9" s="28"/>
      <c r="T9" s="22"/>
      <c r="U9" s="28"/>
      <c r="V9" s="26"/>
      <c r="W9" s="16">
        <v>556</v>
      </c>
      <c r="X9" s="29">
        <v>556</v>
      </c>
      <c r="Y9" s="12">
        <f aca="true" t="shared" si="14" ref="Y9:Y17">X9/W9*100</f>
        <v>100</v>
      </c>
      <c r="Z9" s="24">
        <v>755</v>
      </c>
      <c r="AA9" s="26">
        <f aca="true" t="shared" si="15" ref="AA9:AA17">Z9/X9*10</f>
        <v>13.579136690647482</v>
      </c>
      <c r="AB9" s="16">
        <v>4543</v>
      </c>
      <c r="AC9" s="23">
        <v>3310</v>
      </c>
      <c r="AD9" s="11">
        <f t="shared" si="2"/>
        <v>72.85934404578472</v>
      </c>
      <c r="AE9" s="23">
        <v>6702</v>
      </c>
      <c r="AF9" s="13">
        <f t="shared" si="3"/>
        <v>20.24773413897281</v>
      </c>
      <c r="AG9" s="16">
        <v>2573</v>
      </c>
      <c r="AH9" s="24">
        <v>2573</v>
      </c>
      <c r="AI9" s="30">
        <f t="shared" si="4"/>
        <v>100</v>
      </c>
      <c r="AJ9" s="24">
        <v>6014</v>
      </c>
      <c r="AK9" s="31">
        <f t="shared" si="5"/>
        <v>23.373493975903617</v>
      </c>
      <c r="AL9" s="16">
        <v>954</v>
      </c>
      <c r="AM9" s="23">
        <v>954</v>
      </c>
      <c r="AN9" s="32">
        <f t="shared" si="6"/>
        <v>100</v>
      </c>
      <c r="AO9" s="23">
        <v>2301</v>
      </c>
      <c r="AP9" s="25">
        <f t="shared" si="7"/>
        <v>24.11949685534591</v>
      </c>
      <c r="AQ9" s="17">
        <v>1012</v>
      </c>
      <c r="AR9" s="33"/>
      <c r="AS9" s="33"/>
      <c r="AT9" s="33"/>
      <c r="AU9" s="34"/>
      <c r="AV9" s="35">
        <v>30</v>
      </c>
      <c r="AW9" s="33">
        <v>30</v>
      </c>
      <c r="AX9" s="33">
        <f>AW9/AV9*100</f>
        <v>100</v>
      </c>
      <c r="AY9" s="33">
        <v>15</v>
      </c>
      <c r="AZ9" s="34">
        <f>AY9/AW9*10</f>
        <v>5</v>
      </c>
      <c r="BA9" s="16">
        <v>331</v>
      </c>
      <c r="BB9" s="29">
        <v>231</v>
      </c>
      <c r="BC9" s="12">
        <f>BB9/BA9*100</f>
        <v>69.78851963746223</v>
      </c>
      <c r="BD9" s="29">
        <v>293</v>
      </c>
      <c r="BE9" s="25">
        <f>BD9/BB9*10</f>
        <v>12.683982683982684</v>
      </c>
      <c r="BF9" s="131"/>
      <c r="BG9" s="36"/>
      <c r="BH9" s="36"/>
      <c r="BI9" s="36"/>
      <c r="BJ9" s="34"/>
      <c r="BK9" s="35">
        <v>25</v>
      </c>
      <c r="BL9" s="33"/>
      <c r="BM9" s="33"/>
      <c r="BN9" s="33"/>
      <c r="BO9" s="33"/>
      <c r="BP9" s="137"/>
      <c r="BQ9" s="36"/>
      <c r="BR9" s="36"/>
      <c r="BS9" s="36"/>
      <c r="BT9" s="37"/>
    </row>
    <row r="10" spans="1:72" s="19" customFormat="1" ht="15" customHeight="1">
      <c r="A10" s="1" t="s">
        <v>33</v>
      </c>
      <c r="B10" s="15">
        <v>150</v>
      </c>
      <c r="C10" s="20">
        <f t="shared" si="8"/>
        <v>26331</v>
      </c>
      <c r="D10" s="20">
        <f t="shared" si="9"/>
        <v>25316</v>
      </c>
      <c r="E10" s="21">
        <f t="shared" si="10"/>
        <v>96.14522805818237</v>
      </c>
      <c r="F10" s="20">
        <f t="shared" si="11"/>
        <v>80848.40000000001</v>
      </c>
      <c r="G10" s="22">
        <f t="shared" si="12"/>
        <v>31.935692842471166</v>
      </c>
      <c r="H10" s="23">
        <v>12056</v>
      </c>
      <c r="I10" s="24">
        <v>12056</v>
      </c>
      <c r="J10" s="12">
        <f t="shared" si="13"/>
        <v>100</v>
      </c>
      <c r="K10" s="24">
        <v>46077</v>
      </c>
      <c r="L10" s="25">
        <f aca="true" t="shared" si="16" ref="L10:L18">K10/I10*10</f>
        <v>38.21914399469144</v>
      </c>
      <c r="M10" s="16">
        <v>1120</v>
      </c>
      <c r="N10" s="15">
        <v>1120</v>
      </c>
      <c r="O10" s="12">
        <f t="shared" si="0"/>
        <v>100</v>
      </c>
      <c r="P10" s="15">
        <v>4309</v>
      </c>
      <c r="Q10" s="26">
        <f t="shared" si="1"/>
        <v>38.473214285714285</v>
      </c>
      <c r="R10" s="27"/>
      <c r="S10" s="28"/>
      <c r="T10" s="22"/>
      <c r="U10" s="28"/>
      <c r="V10" s="26"/>
      <c r="W10" s="16">
        <v>378</v>
      </c>
      <c r="X10" s="29">
        <v>378</v>
      </c>
      <c r="Y10" s="12">
        <f t="shared" si="14"/>
        <v>100</v>
      </c>
      <c r="Z10" s="24">
        <v>894.6</v>
      </c>
      <c r="AA10" s="26">
        <f t="shared" si="15"/>
        <v>23.666666666666668</v>
      </c>
      <c r="AB10" s="16">
        <v>5448</v>
      </c>
      <c r="AC10" s="23">
        <v>4788</v>
      </c>
      <c r="AD10" s="11">
        <f t="shared" si="2"/>
        <v>87.88546255506607</v>
      </c>
      <c r="AE10" s="23">
        <v>11403</v>
      </c>
      <c r="AF10" s="13">
        <f t="shared" si="3"/>
        <v>23.815789473684212</v>
      </c>
      <c r="AG10" s="16">
        <v>2934</v>
      </c>
      <c r="AH10" s="24">
        <v>2934</v>
      </c>
      <c r="AI10" s="30">
        <f t="shared" si="4"/>
        <v>100</v>
      </c>
      <c r="AJ10" s="24">
        <v>7790</v>
      </c>
      <c r="AK10" s="31">
        <f t="shared" si="5"/>
        <v>26.550783912747104</v>
      </c>
      <c r="AL10" s="16">
        <v>3288</v>
      </c>
      <c r="AM10" s="23">
        <v>3288</v>
      </c>
      <c r="AN10" s="32">
        <f t="shared" si="6"/>
        <v>100</v>
      </c>
      <c r="AO10" s="23">
        <v>9579</v>
      </c>
      <c r="AP10" s="25">
        <f t="shared" si="7"/>
        <v>29.133211678832115</v>
      </c>
      <c r="AQ10" s="17">
        <v>100</v>
      </c>
      <c r="AR10" s="33"/>
      <c r="AS10" s="33"/>
      <c r="AT10" s="33"/>
      <c r="AU10" s="34"/>
      <c r="AV10" s="35">
        <v>204</v>
      </c>
      <c r="AW10" s="33"/>
      <c r="AX10" s="33"/>
      <c r="AY10" s="33"/>
      <c r="AZ10" s="34"/>
      <c r="BA10" s="16">
        <v>749</v>
      </c>
      <c r="BB10" s="29">
        <v>720</v>
      </c>
      <c r="BC10" s="12">
        <f>BB10/BA10*100</f>
        <v>96.12817089452604</v>
      </c>
      <c r="BD10" s="29">
        <v>735</v>
      </c>
      <c r="BE10" s="25">
        <f>BD10/BB10*10</f>
        <v>10.208333333333332</v>
      </c>
      <c r="BF10" s="131">
        <v>32</v>
      </c>
      <c r="BG10" s="36">
        <v>32</v>
      </c>
      <c r="BH10" s="36">
        <f>BG10/BF10*100</f>
        <v>100</v>
      </c>
      <c r="BI10" s="36">
        <v>60.8</v>
      </c>
      <c r="BJ10" s="34">
        <f>BI10/BG10*10</f>
        <v>19</v>
      </c>
      <c r="BK10" s="35">
        <v>22</v>
      </c>
      <c r="BL10" s="33"/>
      <c r="BM10" s="33"/>
      <c r="BN10" s="33"/>
      <c r="BO10" s="33"/>
      <c r="BP10" s="137"/>
      <c r="BQ10" s="36"/>
      <c r="BR10" s="36"/>
      <c r="BS10" s="36"/>
      <c r="BT10" s="37"/>
    </row>
    <row r="11" spans="1:72" s="19" customFormat="1" ht="15.75" customHeight="1">
      <c r="A11" s="1" t="s">
        <v>34</v>
      </c>
      <c r="B11" s="15">
        <v>1457</v>
      </c>
      <c r="C11" s="20">
        <f t="shared" si="8"/>
        <v>59506</v>
      </c>
      <c r="D11" s="20">
        <f t="shared" si="9"/>
        <v>54941</v>
      </c>
      <c r="E11" s="21">
        <f t="shared" si="10"/>
        <v>92.32850468860283</v>
      </c>
      <c r="F11" s="20">
        <f t="shared" si="11"/>
        <v>138441</v>
      </c>
      <c r="G11" s="22">
        <f t="shared" si="12"/>
        <v>25.198121621375655</v>
      </c>
      <c r="H11" s="23">
        <v>24709</v>
      </c>
      <c r="I11" s="24">
        <v>24709</v>
      </c>
      <c r="J11" s="12">
        <f t="shared" si="13"/>
        <v>100</v>
      </c>
      <c r="K11" s="24">
        <v>80273</v>
      </c>
      <c r="L11" s="25">
        <f t="shared" si="16"/>
        <v>32.487352786434094</v>
      </c>
      <c r="M11" s="16">
        <v>936</v>
      </c>
      <c r="N11" s="15">
        <v>936</v>
      </c>
      <c r="O11" s="12">
        <f t="shared" si="0"/>
        <v>100</v>
      </c>
      <c r="P11" s="15">
        <v>1675</v>
      </c>
      <c r="Q11" s="26">
        <f t="shared" si="1"/>
        <v>17.895299145299145</v>
      </c>
      <c r="R11" s="27"/>
      <c r="S11" s="28"/>
      <c r="T11" s="22"/>
      <c r="U11" s="28"/>
      <c r="V11" s="26"/>
      <c r="W11" s="16">
        <v>244</v>
      </c>
      <c r="X11" s="29">
        <v>244</v>
      </c>
      <c r="Y11" s="12">
        <f t="shared" si="14"/>
        <v>100</v>
      </c>
      <c r="Z11" s="24">
        <v>665</v>
      </c>
      <c r="AA11" s="26">
        <f t="shared" si="15"/>
        <v>27.254098360655735</v>
      </c>
      <c r="AB11" s="16">
        <v>19138</v>
      </c>
      <c r="AC11" s="23">
        <v>15600</v>
      </c>
      <c r="AD11" s="11">
        <f t="shared" si="2"/>
        <v>81.513219772181</v>
      </c>
      <c r="AE11" s="23">
        <v>30465</v>
      </c>
      <c r="AF11" s="13">
        <f t="shared" si="3"/>
        <v>19.528846153846153</v>
      </c>
      <c r="AG11" s="16">
        <v>12206</v>
      </c>
      <c r="AH11" s="24">
        <v>12206</v>
      </c>
      <c r="AI11" s="30">
        <f t="shared" si="4"/>
        <v>100</v>
      </c>
      <c r="AJ11" s="24">
        <v>23056</v>
      </c>
      <c r="AK11" s="31">
        <f t="shared" si="5"/>
        <v>18.889070948713748</v>
      </c>
      <c r="AL11" s="16">
        <v>1246</v>
      </c>
      <c r="AM11" s="23">
        <v>1246</v>
      </c>
      <c r="AN11" s="32">
        <f t="shared" si="6"/>
        <v>100</v>
      </c>
      <c r="AO11" s="23">
        <v>2307</v>
      </c>
      <c r="AP11" s="25">
        <f t="shared" si="7"/>
        <v>18.515248796147674</v>
      </c>
      <c r="AQ11" s="17">
        <v>13</v>
      </c>
      <c r="AR11" s="33"/>
      <c r="AS11" s="33"/>
      <c r="AT11" s="33"/>
      <c r="AU11" s="34"/>
      <c r="AV11" s="35"/>
      <c r="AW11" s="33"/>
      <c r="AX11" s="33"/>
      <c r="AY11" s="33"/>
      <c r="AZ11" s="34"/>
      <c r="BA11" s="16">
        <v>1014</v>
      </c>
      <c r="BB11" s="29"/>
      <c r="BC11" s="12"/>
      <c r="BD11" s="29"/>
      <c r="BE11" s="25"/>
      <c r="BF11" s="131"/>
      <c r="BG11" s="36"/>
      <c r="BH11" s="36"/>
      <c r="BI11" s="36"/>
      <c r="BJ11" s="34"/>
      <c r="BK11" s="35">
        <v>0</v>
      </c>
      <c r="BL11" s="33"/>
      <c r="BM11" s="33"/>
      <c r="BN11" s="33"/>
      <c r="BO11" s="33"/>
      <c r="BP11" s="137"/>
      <c r="BQ11" s="36"/>
      <c r="BR11" s="36"/>
      <c r="BS11" s="36"/>
      <c r="BT11" s="37"/>
    </row>
    <row r="12" spans="1:72" s="19" customFormat="1" ht="15" customHeight="1">
      <c r="A12" s="1" t="s">
        <v>35</v>
      </c>
      <c r="B12" s="15">
        <v>1984</v>
      </c>
      <c r="C12" s="20">
        <f t="shared" si="8"/>
        <v>72548</v>
      </c>
      <c r="D12" s="20">
        <f t="shared" si="9"/>
        <v>67467</v>
      </c>
      <c r="E12" s="21">
        <f t="shared" si="10"/>
        <v>92.9963610299388</v>
      </c>
      <c r="F12" s="20">
        <f t="shared" si="11"/>
        <v>215166</v>
      </c>
      <c r="G12" s="22">
        <f t="shared" si="12"/>
        <v>31.892036106540974</v>
      </c>
      <c r="H12" s="23">
        <v>25209</v>
      </c>
      <c r="I12" s="24">
        <v>25209</v>
      </c>
      <c r="J12" s="12">
        <f t="shared" si="13"/>
        <v>100</v>
      </c>
      <c r="K12" s="24">
        <v>95166</v>
      </c>
      <c r="L12" s="25">
        <f t="shared" si="16"/>
        <v>37.750803284541234</v>
      </c>
      <c r="M12" s="16">
        <v>4577</v>
      </c>
      <c r="N12" s="15">
        <v>4577</v>
      </c>
      <c r="O12" s="12">
        <f t="shared" si="0"/>
        <v>100</v>
      </c>
      <c r="P12" s="15">
        <v>13614</v>
      </c>
      <c r="Q12" s="26">
        <f t="shared" si="1"/>
        <v>29.744374044133714</v>
      </c>
      <c r="R12" s="27"/>
      <c r="S12" s="28"/>
      <c r="T12" s="22"/>
      <c r="U12" s="28"/>
      <c r="V12" s="26"/>
      <c r="W12" s="16">
        <v>3680</v>
      </c>
      <c r="X12" s="29">
        <v>3680</v>
      </c>
      <c r="Y12" s="12">
        <f t="shared" si="14"/>
        <v>100</v>
      </c>
      <c r="Z12" s="24">
        <v>8038</v>
      </c>
      <c r="AA12" s="26">
        <f t="shared" si="15"/>
        <v>21.842391304347828</v>
      </c>
      <c r="AB12" s="16">
        <v>16199</v>
      </c>
      <c r="AC12" s="23">
        <v>13952</v>
      </c>
      <c r="AD12" s="11">
        <f t="shared" si="2"/>
        <v>86.1287733810729</v>
      </c>
      <c r="AE12" s="23">
        <v>32381</v>
      </c>
      <c r="AF12" s="13">
        <f t="shared" si="3"/>
        <v>23.20885894495413</v>
      </c>
      <c r="AG12" s="16">
        <v>15288</v>
      </c>
      <c r="AH12" s="24">
        <v>14801</v>
      </c>
      <c r="AI12" s="30">
        <f aca="true" t="shared" si="17" ref="AI12:AI22">AH12/AG12*100</f>
        <v>96.81449502878074</v>
      </c>
      <c r="AJ12" s="24">
        <v>46385</v>
      </c>
      <c r="AK12" s="31">
        <f aca="true" t="shared" si="18" ref="AK12:AK22">AJ12/AH12*10</f>
        <v>31.339098709546654</v>
      </c>
      <c r="AL12" s="16">
        <v>5059</v>
      </c>
      <c r="AM12" s="23">
        <v>4948</v>
      </c>
      <c r="AN12" s="32">
        <f t="shared" si="6"/>
        <v>97.80589049219213</v>
      </c>
      <c r="AO12" s="23">
        <v>19016</v>
      </c>
      <c r="AP12" s="25">
        <f t="shared" si="7"/>
        <v>38.431689571544055</v>
      </c>
      <c r="AQ12" s="17">
        <v>1094</v>
      </c>
      <c r="AR12" s="33"/>
      <c r="AS12" s="33"/>
      <c r="AT12" s="33"/>
      <c r="AU12" s="34"/>
      <c r="AV12" s="35">
        <v>220</v>
      </c>
      <c r="AW12" s="33"/>
      <c r="AX12" s="33"/>
      <c r="AY12" s="33"/>
      <c r="AZ12" s="34"/>
      <c r="BA12" s="16">
        <v>972</v>
      </c>
      <c r="BB12" s="29">
        <v>50</v>
      </c>
      <c r="BC12" s="12">
        <f aca="true" t="shared" si="19" ref="BC12:BC18">BB12/BA12*100</f>
        <v>5.1440329218107</v>
      </c>
      <c r="BD12" s="29">
        <v>66</v>
      </c>
      <c r="BE12" s="25">
        <f aca="true" t="shared" si="20" ref="BE12:BE18">BD12/BB12*10</f>
        <v>13.200000000000001</v>
      </c>
      <c r="BF12" s="131">
        <v>250</v>
      </c>
      <c r="BG12" s="36">
        <v>250</v>
      </c>
      <c r="BH12" s="36">
        <f>BG12/BF12*100</f>
        <v>100</v>
      </c>
      <c r="BI12" s="36">
        <v>500</v>
      </c>
      <c r="BJ12" s="34">
        <f>BI12/BG12*10</f>
        <v>20</v>
      </c>
      <c r="BK12" s="35"/>
      <c r="BL12" s="33"/>
      <c r="BM12" s="33"/>
      <c r="BN12" s="33"/>
      <c r="BO12" s="33"/>
      <c r="BP12" s="137"/>
      <c r="BQ12" s="36"/>
      <c r="BR12" s="36"/>
      <c r="BS12" s="36"/>
      <c r="BT12" s="37"/>
    </row>
    <row r="13" spans="1:72" s="19" customFormat="1" ht="16.5" customHeight="1">
      <c r="A13" s="1" t="s">
        <v>36</v>
      </c>
      <c r="B13" s="15"/>
      <c r="C13" s="20">
        <f t="shared" si="8"/>
        <v>19265</v>
      </c>
      <c r="D13" s="20">
        <f>I13+N13+S13+X13+AC13+AH13+AM13+AR13+AW13+BB13+BG13+BL13</f>
        <v>19265</v>
      </c>
      <c r="E13" s="21">
        <f t="shared" si="10"/>
        <v>100</v>
      </c>
      <c r="F13" s="20">
        <f t="shared" si="11"/>
        <v>44522</v>
      </c>
      <c r="G13" s="22">
        <f t="shared" si="12"/>
        <v>23.110303659486114</v>
      </c>
      <c r="H13" s="23">
        <v>12209</v>
      </c>
      <c r="I13" s="24">
        <v>12209</v>
      </c>
      <c r="J13" s="12">
        <f t="shared" si="13"/>
        <v>100</v>
      </c>
      <c r="K13" s="24">
        <v>33947</v>
      </c>
      <c r="L13" s="25">
        <f t="shared" si="16"/>
        <v>27.80489802604636</v>
      </c>
      <c r="M13" s="16">
        <v>805</v>
      </c>
      <c r="N13" s="15">
        <v>805</v>
      </c>
      <c r="O13" s="12">
        <f t="shared" si="0"/>
        <v>100</v>
      </c>
      <c r="P13" s="15">
        <v>1609</v>
      </c>
      <c r="Q13" s="26">
        <f t="shared" si="1"/>
        <v>19.987577639751553</v>
      </c>
      <c r="R13" s="27"/>
      <c r="S13" s="28"/>
      <c r="T13" s="22"/>
      <c r="U13" s="28"/>
      <c r="V13" s="26"/>
      <c r="W13" s="16">
        <v>420</v>
      </c>
      <c r="X13" s="29">
        <v>420</v>
      </c>
      <c r="Y13" s="12">
        <f t="shared" si="14"/>
        <v>100</v>
      </c>
      <c r="Z13" s="38">
        <v>680</v>
      </c>
      <c r="AA13" s="26">
        <f t="shared" si="15"/>
        <v>16.19047619047619</v>
      </c>
      <c r="AB13" s="16">
        <v>2577</v>
      </c>
      <c r="AC13" s="28">
        <v>2577</v>
      </c>
      <c r="AD13" s="11">
        <f t="shared" si="2"/>
        <v>100</v>
      </c>
      <c r="AE13" s="28">
        <v>3785</v>
      </c>
      <c r="AF13" s="13">
        <f t="shared" si="3"/>
        <v>14.687621265036865</v>
      </c>
      <c r="AG13" s="16">
        <v>904</v>
      </c>
      <c r="AH13" s="38">
        <v>904</v>
      </c>
      <c r="AI13" s="30">
        <f t="shared" si="17"/>
        <v>100</v>
      </c>
      <c r="AJ13" s="38">
        <v>1519</v>
      </c>
      <c r="AK13" s="31">
        <f t="shared" si="18"/>
        <v>16.80309734513274</v>
      </c>
      <c r="AL13" s="16">
        <v>1782</v>
      </c>
      <c r="AM13" s="28">
        <v>1782</v>
      </c>
      <c r="AN13" s="32">
        <f t="shared" si="6"/>
        <v>100</v>
      </c>
      <c r="AO13" s="28">
        <v>2723</v>
      </c>
      <c r="AP13" s="25">
        <f t="shared" si="7"/>
        <v>15.280583613916948</v>
      </c>
      <c r="AQ13" s="17">
        <v>67</v>
      </c>
      <c r="AR13" s="41">
        <v>67</v>
      </c>
      <c r="AS13" s="41">
        <f>AR13/AQ13*100</f>
        <v>100</v>
      </c>
      <c r="AT13" s="41">
        <v>14</v>
      </c>
      <c r="AU13" s="40">
        <f>AT13/AR13*10</f>
        <v>2.08955223880597</v>
      </c>
      <c r="AV13" s="35"/>
      <c r="AW13" s="39"/>
      <c r="AX13" s="33"/>
      <c r="AY13" s="39"/>
      <c r="AZ13" s="34"/>
      <c r="BA13" s="16">
        <v>501</v>
      </c>
      <c r="BB13" s="29">
        <v>501</v>
      </c>
      <c r="BC13" s="12">
        <f t="shared" si="19"/>
        <v>100</v>
      </c>
      <c r="BD13" s="29">
        <v>245</v>
      </c>
      <c r="BE13" s="25">
        <f t="shared" si="20"/>
        <v>4.8902195608782435</v>
      </c>
      <c r="BF13" s="131"/>
      <c r="BG13" s="41"/>
      <c r="BH13" s="36"/>
      <c r="BI13" s="41"/>
      <c r="BJ13" s="34"/>
      <c r="BK13" s="35"/>
      <c r="BL13" s="39"/>
      <c r="BM13" s="33"/>
      <c r="BN13" s="39"/>
      <c r="BO13" s="33"/>
      <c r="BP13" s="138"/>
      <c r="BQ13" s="41"/>
      <c r="BR13" s="41"/>
      <c r="BS13" s="41"/>
      <c r="BT13" s="42"/>
    </row>
    <row r="14" spans="1:72" s="19" customFormat="1" ht="17.25" customHeight="1">
      <c r="A14" s="1" t="s">
        <v>37</v>
      </c>
      <c r="B14" s="15"/>
      <c r="C14" s="20">
        <f t="shared" si="8"/>
        <v>27866</v>
      </c>
      <c r="D14" s="20">
        <f t="shared" si="9"/>
        <v>23773</v>
      </c>
      <c r="E14" s="21">
        <f t="shared" si="10"/>
        <v>85.31184956577908</v>
      </c>
      <c r="F14" s="20">
        <f t="shared" si="11"/>
        <v>86452</v>
      </c>
      <c r="G14" s="22">
        <f t="shared" si="12"/>
        <v>36.36562486854835</v>
      </c>
      <c r="H14" s="23">
        <v>10202</v>
      </c>
      <c r="I14" s="24">
        <v>9382</v>
      </c>
      <c r="J14" s="12">
        <f t="shared" si="13"/>
        <v>91.96236032150559</v>
      </c>
      <c r="K14" s="24">
        <v>39304</v>
      </c>
      <c r="L14" s="25">
        <f t="shared" si="16"/>
        <v>41.892986570027716</v>
      </c>
      <c r="M14" s="16">
        <v>997</v>
      </c>
      <c r="N14" s="15">
        <v>965</v>
      </c>
      <c r="O14" s="12">
        <f t="shared" si="0"/>
        <v>96.79037111334003</v>
      </c>
      <c r="P14" s="15">
        <v>2654</v>
      </c>
      <c r="Q14" s="26">
        <f t="shared" si="1"/>
        <v>27.50259067357513</v>
      </c>
      <c r="R14" s="27"/>
      <c r="S14" s="28"/>
      <c r="T14" s="22"/>
      <c r="U14" s="28"/>
      <c r="V14" s="26"/>
      <c r="W14" s="16">
        <v>1580</v>
      </c>
      <c r="X14" s="29">
        <v>1036</v>
      </c>
      <c r="Y14" s="12">
        <f t="shared" si="14"/>
        <v>65.56962025316456</v>
      </c>
      <c r="Z14" s="38">
        <v>2697</v>
      </c>
      <c r="AA14" s="26">
        <f t="shared" si="15"/>
        <v>26.03281853281853</v>
      </c>
      <c r="AB14" s="16">
        <v>5551</v>
      </c>
      <c r="AC14" s="28">
        <v>4408</v>
      </c>
      <c r="AD14" s="11">
        <f t="shared" si="2"/>
        <v>79.40911547468924</v>
      </c>
      <c r="AE14" s="28">
        <v>12824</v>
      </c>
      <c r="AF14" s="13">
        <f t="shared" si="3"/>
        <v>29.092558983666063</v>
      </c>
      <c r="AG14" s="16">
        <v>6809</v>
      </c>
      <c r="AH14" s="38">
        <v>6156</v>
      </c>
      <c r="AI14" s="30">
        <f t="shared" si="17"/>
        <v>90.40975179908945</v>
      </c>
      <c r="AJ14" s="38">
        <v>20652</v>
      </c>
      <c r="AK14" s="31">
        <f t="shared" si="18"/>
        <v>33.54775828460039</v>
      </c>
      <c r="AL14" s="16">
        <v>998</v>
      </c>
      <c r="AM14" s="28">
        <v>992</v>
      </c>
      <c r="AN14" s="22">
        <f t="shared" si="6"/>
        <v>99.39879759519037</v>
      </c>
      <c r="AO14" s="28">
        <v>2774</v>
      </c>
      <c r="AP14" s="26">
        <f t="shared" si="7"/>
        <v>27.963709677419356</v>
      </c>
      <c r="AQ14" s="17">
        <v>1556</v>
      </c>
      <c r="AR14" s="41">
        <v>661</v>
      </c>
      <c r="AS14" s="41">
        <f>AR14/AQ14*100</f>
        <v>42.48071979434447</v>
      </c>
      <c r="AT14" s="41">
        <v>5288</v>
      </c>
      <c r="AU14" s="40">
        <f>AT14/AR14*10</f>
        <v>80</v>
      </c>
      <c r="AV14" s="35"/>
      <c r="AW14" s="39"/>
      <c r="AX14" s="33"/>
      <c r="AY14" s="39"/>
      <c r="AZ14" s="34"/>
      <c r="BA14" s="16">
        <v>173</v>
      </c>
      <c r="BB14" s="29">
        <v>173</v>
      </c>
      <c r="BC14" s="12">
        <f t="shared" si="19"/>
        <v>100</v>
      </c>
      <c r="BD14" s="29">
        <v>259</v>
      </c>
      <c r="BE14" s="25">
        <f t="shared" si="20"/>
        <v>14.971098265895954</v>
      </c>
      <c r="BF14" s="131"/>
      <c r="BG14" s="41"/>
      <c r="BH14" s="36"/>
      <c r="BI14" s="41"/>
      <c r="BJ14" s="34"/>
      <c r="BK14" s="35"/>
      <c r="BL14" s="39"/>
      <c r="BM14" s="33"/>
      <c r="BN14" s="39"/>
      <c r="BO14" s="33"/>
      <c r="BP14" s="138"/>
      <c r="BQ14" s="41"/>
      <c r="BR14" s="41"/>
      <c r="BS14" s="41"/>
      <c r="BT14" s="42"/>
    </row>
    <row r="15" spans="1:72" s="19" customFormat="1" ht="15" customHeight="1">
      <c r="A15" s="1" t="s">
        <v>38</v>
      </c>
      <c r="B15" s="15"/>
      <c r="C15" s="20">
        <f t="shared" si="8"/>
        <v>17151</v>
      </c>
      <c r="D15" s="20">
        <f t="shared" si="9"/>
        <v>17039</v>
      </c>
      <c r="E15" s="21">
        <f t="shared" si="10"/>
        <v>99.34697685266165</v>
      </c>
      <c r="F15" s="20">
        <f t="shared" si="11"/>
        <v>60773</v>
      </c>
      <c r="G15" s="22">
        <f t="shared" si="12"/>
        <v>35.66699923704442</v>
      </c>
      <c r="H15" s="23">
        <v>10537</v>
      </c>
      <c r="I15" s="24">
        <v>10537</v>
      </c>
      <c r="J15" s="12">
        <f t="shared" si="13"/>
        <v>100</v>
      </c>
      <c r="K15" s="24">
        <v>44329</v>
      </c>
      <c r="L15" s="25">
        <f t="shared" si="16"/>
        <v>42.069849103160294</v>
      </c>
      <c r="M15" s="16">
        <v>257</v>
      </c>
      <c r="N15" s="15">
        <v>257</v>
      </c>
      <c r="O15" s="12">
        <f aca="true" t="shared" si="21" ref="O15:O20">N15/M15*100</f>
        <v>100</v>
      </c>
      <c r="P15" s="15">
        <v>976</v>
      </c>
      <c r="Q15" s="26">
        <f aca="true" t="shared" si="22" ref="Q15:Q20">P15/N15*10</f>
        <v>37.976653696498055</v>
      </c>
      <c r="R15" s="27"/>
      <c r="S15" s="28"/>
      <c r="T15" s="22"/>
      <c r="U15" s="28"/>
      <c r="V15" s="26"/>
      <c r="W15" s="16">
        <v>210</v>
      </c>
      <c r="X15" s="29">
        <v>210</v>
      </c>
      <c r="Y15" s="12">
        <f t="shared" si="14"/>
        <v>100</v>
      </c>
      <c r="Z15" s="38">
        <v>350</v>
      </c>
      <c r="AA15" s="26">
        <f t="shared" si="15"/>
        <v>16.666666666666668</v>
      </c>
      <c r="AB15" s="16">
        <v>112</v>
      </c>
      <c r="AC15" s="28">
        <v>112</v>
      </c>
      <c r="AD15" s="11">
        <f t="shared" si="2"/>
        <v>100</v>
      </c>
      <c r="AE15" s="28">
        <v>403</v>
      </c>
      <c r="AF15" s="13">
        <f t="shared" si="3"/>
        <v>35.982142857142854</v>
      </c>
      <c r="AG15" s="16">
        <v>4306</v>
      </c>
      <c r="AH15" s="38">
        <v>4306</v>
      </c>
      <c r="AI15" s="30">
        <f t="shared" si="17"/>
        <v>100</v>
      </c>
      <c r="AJ15" s="38">
        <v>11766</v>
      </c>
      <c r="AK15" s="31">
        <f t="shared" si="18"/>
        <v>27.324663260566652</v>
      </c>
      <c r="AL15" s="16">
        <v>1292</v>
      </c>
      <c r="AM15" s="28">
        <v>1292</v>
      </c>
      <c r="AN15" s="22">
        <f t="shared" si="6"/>
        <v>100</v>
      </c>
      <c r="AO15" s="28">
        <v>2390</v>
      </c>
      <c r="AP15" s="26">
        <f t="shared" si="7"/>
        <v>18.4984520123839</v>
      </c>
      <c r="AQ15" s="17">
        <v>112</v>
      </c>
      <c r="AR15" s="39"/>
      <c r="AS15" s="39"/>
      <c r="AT15" s="39"/>
      <c r="AU15" s="40"/>
      <c r="AV15" s="35">
        <v>305</v>
      </c>
      <c r="AW15" s="39">
        <v>305</v>
      </c>
      <c r="AX15" s="33">
        <f>AW15/AV15*100</f>
        <v>100</v>
      </c>
      <c r="AY15" s="39">
        <v>549</v>
      </c>
      <c r="AZ15" s="34">
        <f>AY15/AW15*10</f>
        <v>18</v>
      </c>
      <c r="BA15" s="16">
        <v>20</v>
      </c>
      <c r="BB15" s="29">
        <v>20</v>
      </c>
      <c r="BC15" s="12">
        <f t="shared" si="19"/>
        <v>100</v>
      </c>
      <c r="BD15" s="29">
        <v>10</v>
      </c>
      <c r="BE15" s="25">
        <f t="shared" si="20"/>
        <v>5</v>
      </c>
      <c r="BF15" s="131"/>
      <c r="BG15" s="41"/>
      <c r="BH15" s="36"/>
      <c r="BI15" s="41"/>
      <c r="BJ15" s="34"/>
      <c r="BK15" s="35"/>
      <c r="BL15" s="39"/>
      <c r="BM15" s="33"/>
      <c r="BN15" s="39"/>
      <c r="BO15" s="33"/>
      <c r="BP15" s="138"/>
      <c r="BQ15" s="41"/>
      <c r="BR15" s="41"/>
      <c r="BS15" s="41"/>
      <c r="BT15" s="42"/>
    </row>
    <row r="16" spans="1:72" s="19" customFormat="1" ht="17.25" customHeight="1">
      <c r="A16" s="1" t="s">
        <v>39</v>
      </c>
      <c r="B16" s="15"/>
      <c r="C16" s="20">
        <f t="shared" si="8"/>
        <v>10503</v>
      </c>
      <c r="D16" s="20">
        <f t="shared" si="9"/>
        <v>10283</v>
      </c>
      <c r="E16" s="21">
        <f t="shared" si="10"/>
        <v>97.9053603732267</v>
      </c>
      <c r="F16" s="20">
        <f t="shared" si="11"/>
        <v>22838</v>
      </c>
      <c r="G16" s="22">
        <f t="shared" si="12"/>
        <v>22.20947194398522</v>
      </c>
      <c r="H16" s="23">
        <v>6502</v>
      </c>
      <c r="I16" s="24">
        <v>6502</v>
      </c>
      <c r="J16" s="12">
        <f t="shared" si="13"/>
        <v>100</v>
      </c>
      <c r="K16" s="24">
        <v>16580</v>
      </c>
      <c r="L16" s="25">
        <f>K16/I16*10</f>
        <v>25.49984620116887</v>
      </c>
      <c r="M16" s="16">
        <v>455</v>
      </c>
      <c r="N16" s="15">
        <v>455</v>
      </c>
      <c r="O16" s="12">
        <f t="shared" si="21"/>
        <v>100</v>
      </c>
      <c r="P16" s="15">
        <v>1592</v>
      </c>
      <c r="Q16" s="26">
        <f t="shared" si="22"/>
        <v>34.98901098901099</v>
      </c>
      <c r="R16" s="27"/>
      <c r="S16" s="28"/>
      <c r="T16" s="22"/>
      <c r="U16" s="28"/>
      <c r="V16" s="26"/>
      <c r="W16" s="16">
        <v>380</v>
      </c>
      <c r="X16" s="29">
        <v>380</v>
      </c>
      <c r="Y16" s="12">
        <f t="shared" si="14"/>
        <v>100</v>
      </c>
      <c r="Z16" s="38">
        <v>694</v>
      </c>
      <c r="AA16" s="26">
        <f t="shared" si="15"/>
        <v>18.263157894736842</v>
      </c>
      <c r="AB16" s="16">
        <v>501</v>
      </c>
      <c r="AC16" s="28">
        <v>501</v>
      </c>
      <c r="AD16" s="11">
        <f t="shared" si="2"/>
        <v>100</v>
      </c>
      <c r="AE16" s="28">
        <v>681</v>
      </c>
      <c r="AF16" s="13">
        <f t="shared" si="3"/>
        <v>13.592814371257484</v>
      </c>
      <c r="AG16" s="16">
        <v>545</v>
      </c>
      <c r="AH16" s="38">
        <v>545</v>
      </c>
      <c r="AI16" s="30">
        <f t="shared" si="17"/>
        <v>100</v>
      </c>
      <c r="AJ16" s="38">
        <v>823</v>
      </c>
      <c r="AK16" s="31">
        <f t="shared" si="18"/>
        <v>15.10091743119266</v>
      </c>
      <c r="AL16" s="16">
        <v>1650</v>
      </c>
      <c r="AM16" s="28">
        <v>1650</v>
      </c>
      <c r="AN16" s="22">
        <f t="shared" si="6"/>
        <v>100</v>
      </c>
      <c r="AO16" s="28">
        <v>2343</v>
      </c>
      <c r="AP16" s="26">
        <f t="shared" si="7"/>
        <v>14.2</v>
      </c>
      <c r="AQ16" s="17"/>
      <c r="AR16" s="39"/>
      <c r="AS16" s="39"/>
      <c r="AT16" s="39"/>
      <c r="AU16" s="40"/>
      <c r="AV16" s="35"/>
      <c r="AW16" s="39"/>
      <c r="AX16" s="33"/>
      <c r="AY16" s="39"/>
      <c r="AZ16" s="34"/>
      <c r="BA16" s="16">
        <v>30</v>
      </c>
      <c r="BB16" s="29">
        <v>30</v>
      </c>
      <c r="BC16" s="12">
        <f t="shared" si="19"/>
        <v>100</v>
      </c>
      <c r="BD16" s="29">
        <v>15</v>
      </c>
      <c r="BE16" s="25">
        <f t="shared" si="20"/>
        <v>5</v>
      </c>
      <c r="BF16" s="131"/>
      <c r="BG16" s="41"/>
      <c r="BH16" s="36"/>
      <c r="BI16" s="41"/>
      <c r="BJ16" s="34"/>
      <c r="BK16" s="35">
        <v>220</v>
      </c>
      <c r="BL16" s="39">
        <v>220</v>
      </c>
      <c r="BM16" s="33"/>
      <c r="BN16" s="39">
        <v>110</v>
      </c>
      <c r="BO16" s="33">
        <v>5</v>
      </c>
      <c r="BP16" s="138">
        <v>220</v>
      </c>
      <c r="BQ16" s="41"/>
      <c r="BR16" s="41"/>
      <c r="BS16" s="41"/>
      <c r="BT16" s="42"/>
    </row>
    <row r="17" spans="1:72" s="19" customFormat="1" ht="16.5" customHeight="1">
      <c r="A17" s="1" t="s">
        <v>40</v>
      </c>
      <c r="B17" s="15"/>
      <c r="C17" s="20">
        <f t="shared" si="8"/>
        <v>26294</v>
      </c>
      <c r="D17" s="20">
        <f t="shared" si="9"/>
        <v>26192</v>
      </c>
      <c r="E17" s="21">
        <f t="shared" si="10"/>
        <v>99.61207880124743</v>
      </c>
      <c r="F17" s="20">
        <f t="shared" si="11"/>
        <v>73973</v>
      </c>
      <c r="G17" s="22">
        <f t="shared" si="12"/>
        <v>28.24259315821625</v>
      </c>
      <c r="H17" s="23">
        <v>13543</v>
      </c>
      <c r="I17" s="24">
        <v>13474</v>
      </c>
      <c r="J17" s="12">
        <f t="shared" si="13"/>
        <v>99.49051170346304</v>
      </c>
      <c r="K17" s="24">
        <v>46252</v>
      </c>
      <c r="L17" s="25">
        <f t="shared" si="16"/>
        <v>34.32685171441294</v>
      </c>
      <c r="M17" s="16">
        <v>303</v>
      </c>
      <c r="N17" s="15">
        <v>270</v>
      </c>
      <c r="O17" s="12">
        <f t="shared" si="21"/>
        <v>89.10891089108911</v>
      </c>
      <c r="P17" s="15">
        <v>688</v>
      </c>
      <c r="Q17" s="26">
        <f t="shared" si="22"/>
        <v>25.48148148148148</v>
      </c>
      <c r="R17" s="27">
        <v>144</v>
      </c>
      <c r="S17" s="28">
        <v>144</v>
      </c>
      <c r="T17" s="22">
        <f>S17/R17*100</f>
        <v>100</v>
      </c>
      <c r="U17" s="28">
        <v>350</v>
      </c>
      <c r="V17" s="26">
        <f>U17/S17*10</f>
        <v>24.305555555555554</v>
      </c>
      <c r="W17" s="16">
        <v>113</v>
      </c>
      <c r="X17" s="29">
        <v>113</v>
      </c>
      <c r="Y17" s="12">
        <f t="shared" si="14"/>
        <v>100</v>
      </c>
      <c r="Z17" s="38">
        <v>430</v>
      </c>
      <c r="AA17" s="26">
        <f t="shared" si="15"/>
        <v>38.05309734513274</v>
      </c>
      <c r="AB17" s="16">
        <v>890</v>
      </c>
      <c r="AC17" s="28">
        <v>890</v>
      </c>
      <c r="AD17" s="11">
        <f aca="true" t="shared" si="23" ref="AD17:AD26">AC17/AB17*100</f>
        <v>100</v>
      </c>
      <c r="AE17" s="28">
        <v>1120</v>
      </c>
      <c r="AF17" s="13">
        <f aca="true" t="shared" si="24" ref="AF17:AF26">AE17/AC17*10</f>
        <v>12.584269662921347</v>
      </c>
      <c r="AG17" s="16">
        <v>8726</v>
      </c>
      <c r="AH17" s="38">
        <v>8726</v>
      </c>
      <c r="AI17" s="30">
        <f t="shared" si="17"/>
        <v>100</v>
      </c>
      <c r="AJ17" s="38">
        <v>20051</v>
      </c>
      <c r="AK17" s="31">
        <f t="shared" si="18"/>
        <v>22.978455191382075</v>
      </c>
      <c r="AL17" s="16">
        <v>2252</v>
      </c>
      <c r="AM17" s="28">
        <v>2252</v>
      </c>
      <c r="AN17" s="22">
        <f>AM17/AL17*100</f>
        <v>100</v>
      </c>
      <c r="AO17" s="28">
        <v>4784</v>
      </c>
      <c r="AP17" s="26">
        <f t="shared" si="7"/>
        <v>21.24333925399645</v>
      </c>
      <c r="AQ17" s="17"/>
      <c r="AR17" s="39"/>
      <c r="AS17" s="39"/>
      <c r="AT17" s="39"/>
      <c r="AU17" s="40"/>
      <c r="AV17" s="35"/>
      <c r="AW17" s="39"/>
      <c r="AX17" s="33"/>
      <c r="AY17" s="39"/>
      <c r="AZ17" s="34"/>
      <c r="BA17" s="16">
        <v>323</v>
      </c>
      <c r="BB17" s="29">
        <v>323</v>
      </c>
      <c r="BC17" s="12">
        <f t="shared" si="19"/>
        <v>100</v>
      </c>
      <c r="BD17" s="29">
        <v>298</v>
      </c>
      <c r="BE17" s="25">
        <f t="shared" si="20"/>
        <v>9.226006191950464</v>
      </c>
      <c r="BF17" s="131"/>
      <c r="BG17" s="41"/>
      <c r="BH17" s="36"/>
      <c r="BI17" s="41"/>
      <c r="BJ17" s="34"/>
      <c r="BK17" s="35"/>
      <c r="BL17" s="39"/>
      <c r="BM17" s="33"/>
      <c r="BN17" s="39"/>
      <c r="BO17" s="33"/>
      <c r="BP17" s="138"/>
      <c r="BQ17" s="41"/>
      <c r="BR17" s="41"/>
      <c r="BS17" s="41"/>
      <c r="BT17" s="42"/>
    </row>
    <row r="18" spans="1:72" s="19" customFormat="1" ht="15.75" customHeight="1">
      <c r="A18" s="1" t="s">
        <v>41</v>
      </c>
      <c r="B18" s="15">
        <v>193</v>
      </c>
      <c r="C18" s="20">
        <f t="shared" si="8"/>
        <v>15635</v>
      </c>
      <c r="D18" s="20">
        <f t="shared" si="9"/>
        <v>14936</v>
      </c>
      <c r="E18" s="21">
        <f t="shared" si="10"/>
        <v>95.52926127278542</v>
      </c>
      <c r="F18" s="20">
        <f t="shared" si="11"/>
        <v>33169</v>
      </c>
      <c r="G18" s="22">
        <f t="shared" si="12"/>
        <v>22.207418318157472</v>
      </c>
      <c r="H18" s="23">
        <v>6374</v>
      </c>
      <c r="I18" s="24">
        <v>6374</v>
      </c>
      <c r="J18" s="12">
        <f t="shared" si="13"/>
        <v>100</v>
      </c>
      <c r="K18" s="24">
        <v>17980</v>
      </c>
      <c r="L18" s="25">
        <f t="shared" si="16"/>
        <v>28.208346407279574</v>
      </c>
      <c r="M18" s="16">
        <v>190</v>
      </c>
      <c r="N18" s="15">
        <v>190</v>
      </c>
      <c r="O18" s="12">
        <f t="shared" si="21"/>
        <v>100</v>
      </c>
      <c r="P18" s="15">
        <v>328</v>
      </c>
      <c r="Q18" s="26">
        <f t="shared" si="22"/>
        <v>17.263157894736842</v>
      </c>
      <c r="R18" s="27"/>
      <c r="S18" s="28"/>
      <c r="T18" s="22"/>
      <c r="U18" s="28"/>
      <c r="V18" s="26"/>
      <c r="W18" s="16">
        <v>240</v>
      </c>
      <c r="X18" s="29">
        <v>240</v>
      </c>
      <c r="Y18" s="12">
        <f>X18/W18*100</f>
        <v>100</v>
      </c>
      <c r="Z18" s="38">
        <v>465</v>
      </c>
      <c r="AA18" s="26">
        <f>Z18/X18*10</f>
        <v>19.375</v>
      </c>
      <c r="AB18" s="16">
        <v>4411</v>
      </c>
      <c r="AC18" s="28">
        <v>4111</v>
      </c>
      <c r="AD18" s="11">
        <f t="shared" si="23"/>
        <v>93.19882112899569</v>
      </c>
      <c r="AE18" s="28">
        <v>6842</v>
      </c>
      <c r="AF18" s="13">
        <f t="shared" si="24"/>
        <v>16.64315251763561</v>
      </c>
      <c r="AG18" s="16">
        <v>3388</v>
      </c>
      <c r="AH18" s="38">
        <v>3388</v>
      </c>
      <c r="AI18" s="30">
        <f t="shared" si="17"/>
        <v>100</v>
      </c>
      <c r="AJ18" s="38">
        <v>6306</v>
      </c>
      <c r="AK18" s="31">
        <f t="shared" si="18"/>
        <v>18.612750885478157</v>
      </c>
      <c r="AL18" s="16">
        <v>621</v>
      </c>
      <c r="AM18" s="28">
        <v>621</v>
      </c>
      <c r="AN18" s="22">
        <f>AM18/AL18*100</f>
        <v>100</v>
      </c>
      <c r="AO18" s="28">
        <v>1236</v>
      </c>
      <c r="AP18" s="26">
        <f t="shared" si="7"/>
        <v>19.903381642512077</v>
      </c>
      <c r="AQ18" s="17"/>
      <c r="AR18" s="39"/>
      <c r="AS18" s="39"/>
      <c r="AT18" s="39"/>
      <c r="AU18" s="40"/>
      <c r="AV18" s="35"/>
      <c r="AW18" s="39"/>
      <c r="AX18" s="33"/>
      <c r="AY18" s="39"/>
      <c r="AZ18" s="34"/>
      <c r="BA18" s="16">
        <v>411</v>
      </c>
      <c r="BB18" s="29">
        <v>12</v>
      </c>
      <c r="BC18" s="12">
        <f t="shared" si="19"/>
        <v>2.9197080291970803</v>
      </c>
      <c r="BD18" s="29">
        <v>12</v>
      </c>
      <c r="BE18" s="25">
        <f t="shared" si="20"/>
        <v>10</v>
      </c>
      <c r="BF18" s="131"/>
      <c r="BG18" s="41"/>
      <c r="BH18" s="36"/>
      <c r="BI18" s="41"/>
      <c r="BJ18" s="34"/>
      <c r="BK18" s="35"/>
      <c r="BL18" s="39"/>
      <c r="BM18" s="33"/>
      <c r="BN18" s="39"/>
      <c r="BO18" s="33"/>
      <c r="BP18" s="138"/>
      <c r="BQ18" s="41"/>
      <c r="BR18" s="41"/>
      <c r="BS18" s="41"/>
      <c r="BT18" s="42"/>
    </row>
    <row r="19" spans="1:72" s="19" customFormat="1" ht="16.5" customHeight="1">
      <c r="A19" s="1" t="s">
        <v>42</v>
      </c>
      <c r="B19" s="15"/>
      <c r="C19" s="20">
        <f t="shared" si="8"/>
        <v>18135</v>
      </c>
      <c r="D19" s="20">
        <f aca="true" t="shared" si="25" ref="D19:D25">I19+N19+S19+X19+AC19+AH19+AM19+AR19+AW19+BB19+BG19+BL19</f>
        <v>17406</v>
      </c>
      <c r="E19" s="21">
        <f aca="true" t="shared" si="26" ref="E19:E25">D19/C19*100</f>
        <v>95.9801488833747</v>
      </c>
      <c r="F19" s="20">
        <f aca="true" t="shared" si="27" ref="F19:F25">K19+P19+U19+Z19+AE19+AJ19+AO19+AT19+AY19+BD19+BI19+BN19</f>
        <v>39783</v>
      </c>
      <c r="G19" s="22">
        <f aca="true" t="shared" si="28" ref="G19:G26">F19/D19*10</f>
        <v>22.85591175456739</v>
      </c>
      <c r="H19" s="23">
        <v>5708</v>
      </c>
      <c r="I19" s="24">
        <v>5708</v>
      </c>
      <c r="J19" s="12">
        <f aca="true" t="shared" si="29" ref="J19:J26">I19/H19*100</f>
        <v>100</v>
      </c>
      <c r="K19" s="24">
        <v>15435</v>
      </c>
      <c r="L19" s="25">
        <f aca="true" t="shared" si="30" ref="L19:L26">K19/I19*10</f>
        <v>27.040995094604064</v>
      </c>
      <c r="M19" s="16">
        <v>1403</v>
      </c>
      <c r="N19" s="15">
        <v>1403</v>
      </c>
      <c r="O19" s="12">
        <f t="shared" si="21"/>
        <v>100</v>
      </c>
      <c r="P19" s="15">
        <v>3683</v>
      </c>
      <c r="Q19" s="26">
        <f t="shared" si="22"/>
        <v>26.250890947968635</v>
      </c>
      <c r="R19" s="27">
        <v>387</v>
      </c>
      <c r="S19" s="28">
        <v>387</v>
      </c>
      <c r="T19" s="22">
        <f>S19/R19*100</f>
        <v>100</v>
      </c>
      <c r="U19" s="28">
        <v>720</v>
      </c>
      <c r="V19" s="26">
        <f>U19/S19*10</f>
        <v>18.6046511627907</v>
      </c>
      <c r="W19" s="16"/>
      <c r="X19" s="29"/>
      <c r="Y19" s="12"/>
      <c r="Z19" s="38"/>
      <c r="AA19" s="26"/>
      <c r="AB19" s="16">
        <v>2103</v>
      </c>
      <c r="AC19" s="28">
        <v>2103</v>
      </c>
      <c r="AD19" s="11">
        <f t="shared" si="23"/>
        <v>100</v>
      </c>
      <c r="AE19" s="28">
        <v>4020</v>
      </c>
      <c r="AF19" s="13">
        <f t="shared" si="24"/>
        <v>19.115549215406563</v>
      </c>
      <c r="AG19" s="16">
        <v>4359</v>
      </c>
      <c r="AH19" s="38">
        <v>4359</v>
      </c>
      <c r="AI19" s="30">
        <f t="shared" si="17"/>
        <v>100</v>
      </c>
      <c r="AJ19" s="38">
        <v>9704</v>
      </c>
      <c r="AK19" s="31">
        <f t="shared" si="18"/>
        <v>22.261986694195915</v>
      </c>
      <c r="AL19" s="16">
        <v>3356</v>
      </c>
      <c r="AM19" s="28">
        <v>3356</v>
      </c>
      <c r="AN19" s="22">
        <f>AM19/AL19*100</f>
        <v>100</v>
      </c>
      <c r="AO19" s="28">
        <v>6158</v>
      </c>
      <c r="AP19" s="31">
        <f>AO19/AM19*10</f>
        <v>18.3492252681764</v>
      </c>
      <c r="AQ19" s="17"/>
      <c r="AR19" s="39"/>
      <c r="AS19" s="39"/>
      <c r="AT19" s="39"/>
      <c r="AU19" s="40"/>
      <c r="AV19" s="35">
        <v>729</v>
      </c>
      <c r="AW19" s="39"/>
      <c r="AX19" s="33"/>
      <c r="AY19" s="39"/>
      <c r="AZ19" s="34"/>
      <c r="BA19" s="16">
        <v>90</v>
      </c>
      <c r="BB19" s="29">
        <v>90</v>
      </c>
      <c r="BC19" s="12">
        <f>BB19/BA19*100</f>
        <v>100</v>
      </c>
      <c r="BD19" s="29">
        <v>63</v>
      </c>
      <c r="BE19" s="25">
        <f>BD19/BB19*10</f>
        <v>7</v>
      </c>
      <c r="BF19" s="131"/>
      <c r="BG19" s="41"/>
      <c r="BH19" s="36"/>
      <c r="BI19" s="41"/>
      <c r="BJ19" s="34"/>
      <c r="BK19" s="35"/>
      <c r="BL19" s="39"/>
      <c r="BM19" s="33"/>
      <c r="BN19" s="39"/>
      <c r="BO19" s="33"/>
      <c r="BP19" s="138"/>
      <c r="BQ19" s="41"/>
      <c r="BR19" s="41"/>
      <c r="BS19" s="41"/>
      <c r="BT19" s="42"/>
    </row>
    <row r="20" spans="1:72" s="19" customFormat="1" ht="15.75" customHeight="1">
      <c r="A20" s="1" t="s">
        <v>43</v>
      </c>
      <c r="B20" s="15">
        <v>262</v>
      </c>
      <c r="C20" s="20">
        <f t="shared" si="8"/>
        <v>31961</v>
      </c>
      <c r="D20" s="20">
        <f t="shared" si="25"/>
        <v>30437</v>
      </c>
      <c r="E20" s="21">
        <f t="shared" si="26"/>
        <v>95.23168862050623</v>
      </c>
      <c r="F20" s="20">
        <f t="shared" si="27"/>
        <v>97794</v>
      </c>
      <c r="G20" s="22">
        <f t="shared" si="28"/>
        <v>32.12997338765319</v>
      </c>
      <c r="H20" s="23">
        <v>12410</v>
      </c>
      <c r="I20" s="24">
        <v>12410</v>
      </c>
      <c r="J20" s="12">
        <f t="shared" si="29"/>
        <v>100</v>
      </c>
      <c r="K20" s="24">
        <v>46099</v>
      </c>
      <c r="L20" s="25">
        <f t="shared" si="30"/>
        <v>37.14665592264303</v>
      </c>
      <c r="M20" s="16">
        <v>5429</v>
      </c>
      <c r="N20" s="15">
        <v>5429</v>
      </c>
      <c r="O20" s="12">
        <f t="shared" si="21"/>
        <v>100</v>
      </c>
      <c r="P20" s="15">
        <v>10907</v>
      </c>
      <c r="Q20" s="26">
        <f t="shared" si="22"/>
        <v>20.09025603241849</v>
      </c>
      <c r="R20" s="27"/>
      <c r="S20" s="28"/>
      <c r="T20" s="22"/>
      <c r="U20" s="28"/>
      <c r="V20" s="26"/>
      <c r="W20" s="16">
        <v>947</v>
      </c>
      <c r="X20" s="29">
        <v>810</v>
      </c>
      <c r="Y20" s="12">
        <f aca="true" t="shared" si="31" ref="Y20:Y27">X20/W20*100</f>
        <v>85.53326293558607</v>
      </c>
      <c r="Z20" s="24">
        <v>2099</v>
      </c>
      <c r="AA20" s="26">
        <f aca="true" t="shared" si="32" ref="AA20:AA27">Z20/X20*10</f>
        <v>25.91358024691358</v>
      </c>
      <c r="AB20" s="16">
        <v>2411</v>
      </c>
      <c r="AC20" s="23">
        <v>2381</v>
      </c>
      <c r="AD20" s="11">
        <f t="shared" si="23"/>
        <v>98.7557030277893</v>
      </c>
      <c r="AE20" s="23">
        <v>7997</v>
      </c>
      <c r="AF20" s="13">
        <f t="shared" si="24"/>
        <v>33.586728265434694</v>
      </c>
      <c r="AG20" s="16">
        <v>6884</v>
      </c>
      <c r="AH20" s="24">
        <v>6884</v>
      </c>
      <c r="AI20" s="30">
        <f t="shared" si="17"/>
        <v>100</v>
      </c>
      <c r="AJ20" s="24">
        <v>22949</v>
      </c>
      <c r="AK20" s="31">
        <f t="shared" si="18"/>
        <v>33.33672283556072</v>
      </c>
      <c r="AL20" s="16">
        <v>1787</v>
      </c>
      <c r="AM20" s="23">
        <v>1787</v>
      </c>
      <c r="AN20" s="22">
        <f>AM20/AL20*100</f>
        <v>100</v>
      </c>
      <c r="AO20" s="23">
        <v>5971</v>
      </c>
      <c r="AP20" s="31">
        <f>AO20/AM20*10</f>
        <v>33.4135422495803</v>
      </c>
      <c r="AQ20" s="17">
        <v>595</v>
      </c>
      <c r="AR20" s="33"/>
      <c r="AS20" s="39"/>
      <c r="AT20" s="33"/>
      <c r="AU20" s="40"/>
      <c r="AV20" s="35">
        <v>231</v>
      </c>
      <c r="AW20" s="33"/>
      <c r="AX20" s="33"/>
      <c r="AY20" s="33"/>
      <c r="AZ20" s="34"/>
      <c r="BA20" s="16">
        <v>931</v>
      </c>
      <c r="BB20" s="29">
        <v>400</v>
      </c>
      <c r="BC20" s="12">
        <f>BB20/BA20*100</f>
        <v>42.96455424274973</v>
      </c>
      <c r="BD20" s="29">
        <v>640</v>
      </c>
      <c r="BE20" s="25">
        <f>BD20/BB20*10</f>
        <v>16</v>
      </c>
      <c r="BF20" s="131">
        <v>336</v>
      </c>
      <c r="BG20" s="36">
        <v>336</v>
      </c>
      <c r="BH20" s="36">
        <f>BG20/BF20*100</f>
        <v>100</v>
      </c>
      <c r="BI20" s="36">
        <v>1132</v>
      </c>
      <c r="BJ20" s="34">
        <f>BI20/BG20*10</f>
        <v>33.69047619047619</v>
      </c>
      <c r="BK20" s="35"/>
      <c r="BL20" s="33"/>
      <c r="BM20" s="33"/>
      <c r="BN20" s="33"/>
      <c r="BO20" s="33"/>
      <c r="BP20" s="137"/>
      <c r="BQ20" s="36"/>
      <c r="BR20" s="36"/>
      <c r="BS20" s="36"/>
      <c r="BT20" s="37"/>
    </row>
    <row r="21" spans="1:72" s="19" customFormat="1" ht="16.5" customHeight="1">
      <c r="A21" s="1" t="s">
        <v>44</v>
      </c>
      <c r="B21" s="15"/>
      <c r="C21" s="20">
        <f t="shared" si="8"/>
        <v>31858</v>
      </c>
      <c r="D21" s="20">
        <f t="shared" si="25"/>
        <v>20061</v>
      </c>
      <c r="E21" s="21">
        <f t="shared" si="26"/>
        <v>62.97005461736455</v>
      </c>
      <c r="F21" s="20">
        <f t="shared" si="27"/>
        <v>60798</v>
      </c>
      <c r="G21" s="22">
        <f t="shared" si="28"/>
        <v>30.3065649768207</v>
      </c>
      <c r="H21" s="23">
        <v>10372</v>
      </c>
      <c r="I21" s="24">
        <v>9785</v>
      </c>
      <c r="J21" s="12">
        <f t="shared" si="29"/>
        <v>94.34053220208253</v>
      </c>
      <c r="K21" s="24">
        <v>35304</v>
      </c>
      <c r="L21" s="25">
        <f t="shared" si="30"/>
        <v>36.07971384772611</v>
      </c>
      <c r="M21" s="16"/>
      <c r="N21" s="15"/>
      <c r="O21" s="12"/>
      <c r="P21" s="15"/>
      <c r="Q21" s="26"/>
      <c r="R21" s="27"/>
      <c r="S21" s="28"/>
      <c r="T21" s="22"/>
      <c r="U21" s="28"/>
      <c r="V21" s="26"/>
      <c r="W21" s="16">
        <v>1536</v>
      </c>
      <c r="X21" s="29">
        <v>1536</v>
      </c>
      <c r="Y21" s="12">
        <f t="shared" si="31"/>
        <v>100</v>
      </c>
      <c r="Z21" s="24">
        <v>2950</v>
      </c>
      <c r="AA21" s="26">
        <f t="shared" si="32"/>
        <v>19.205729166666668</v>
      </c>
      <c r="AB21" s="16">
        <v>12858</v>
      </c>
      <c r="AC21" s="23">
        <v>3776</v>
      </c>
      <c r="AD21" s="11">
        <f t="shared" si="23"/>
        <v>29.366931093482656</v>
      </c>
      <c r="AE21" s="23">
        <v>9930</v>
      </c>
      <c r="AF21" s="13">
        <f t="shared" si="24"/>
        <v>26.297669491525426</v>
      </c>
      <c r="AG21" s="16">
        <v>4291</v>
      </c>
      <c r="AH21" s="24">
        <v>4291</v>
      </c>
      <c r="AI21" s="30">
        <f t="shared" si="17"/>
        <v>100</v>
      </c>
      <c r="AJ21" s="24">
        <v>11293</v>
      </c>
      <c r="AK21" s="31">
        <f t="shared" si="18"/>
        <v>26.317874621300398</v>
      </c>
      <c r="AL21" s="16">
        <v>945</v>
      </c>
      <c r="AM21" s="23">
        <v>673</v>
      </c>
      <c r="AN21" s="22">
        <f aca="true" t="shared" si="33" ref="AN21:AN26">AM21/AL21*100</f>
        <v>71.21693121693121</v>
      </c>
      <c r="AO21" s="23">
        <v>1321</v>
      </c>
      <c r="AP21" s="31">
        <f aca="true" t="shared" si="34" ref="AP21:AP26">AO21/AM21*10</f>
        <v>19.628528974739968</v>
      </c>
      <c r="AQ21" s="17">
        <v>1841</v>
      </c>
      <c r="AR21" s="33"/>
      <c r="AS21" s="39"/>
      <c r="AT21" s="33"/>
      <c r="AU21" s="40"/>
      <c r="AV21" s="35"/>
      <c r="AW21" s="33"/>
      <c r="AX21" s="33"/>
      <c r="AY21" s="33"/>
      <c r="AZ21" s="34"/>
      <c r="BA21" s="16">
        <v>15</v>
      </c>
      <c r="BB21" s="29"/>
      <c r="BC21" s="12"/>
      <c r="BD21" s="29"/>
      <c r="BE21" s="25"/>
      <c r="BF21" s="131"/>
      <c r="BG21" s="36"/>
      <c r="BH21" s="36"/>
      <c r="BI21" s="36"/>
      <c r="BJ21" s="34"/>
      <c r="BK21" s="35"/>
      <c r="BL21" s="33"/>
      <c r="BM21" s="33"/>
      <c r="BN21" s="33"/>
      <c r="BO21" s="33"/>
      <c r="BP21" s="137"/>
      <c r="BQ21" s="36"/>
      <c r="BR21" s="36"/>
      <c r="BS21" s="36"/>
      <c r="BT21" s="37"/>
    </row>
    <row r="22" spans="1:72" s="19" customFormat="1" ht="15.75" customHeight="1">
      <c r="A22" s="1" t="s">
        <v>45</v>
      </c>
      <c r="B22" s="15">
        <v>250</v>
      </c>
      <c r="C22" s="20">
        <f t="shared" si="8"/>
        <v>16427</v>
      </c>
      <c r="D22" s="20">
        <f t="shared" si="25"/>
        <v>14859</v>
      </c>
      <c r="E22" s="21">
        <f t="shared" si="26"/>
        <v>90.45473914896208</v>
      </c>
      <c r="F22" s="20">
        <f t="shared" si="27"/>
        <v>27875</v>
      </c>
      <c r="G22" s="22">
        <f t="shared" si="28"/>
        <v>18.759674271485295</v>
      </c>
      <c r="H22" s="23">
        <v>6816</v>
      </c>
      <c r="I22" s="24">
        <v>6816</v>
      </c>
      <c r="J22" s="12">
        <f t="shared" si="29"/>
        <v>100</v>
      </c>
      <c r="K22" s="24">
        <v>14337</v>
      </c>
      <c r="L22" s="25">
        <f t="shared" si="30"/>
        <v>21.034330985915496</v>
      </c>
      <c r="M22" s="16">
        <v>842</v>
      </c>
      <c r="N22" s="15">
        <v>842</v>
      </c>
      <c r="O22" s="12">
        <f>N22/M22*100</f>
        <v>100</v>
      </c>
      <c r="P22" s="15">
        <v>2036</v>
      </c>
      <c r="Q22" s="26">
        <f>P22/N22*10</f>
        <v>24.180522565320665</v>
      </c>
      <c r="R22" s="27"/>
      <c r="S22" s="28"/>
      <c r="T22" s="22"/>
      <c r="U22" s="28"/>
      <c r="V22" s="26"/>
      <c r="W22" s="16">
        <v>1009</v>
      </c>
      <c r="X22" s="29">
        <v>1009</v>
      </c>
      <c r="Y22" s="12">
        <f t="shared" si="31"/>
        <v>100</v>
      </c>
      <c r="Z22" s="24">
        <v>2010</v>
      </c>
      <c r="AA22" s="26">
        <f t="shared" si="32"/>
        <v>19.920713577799802</v>
      </c>
      <c r="AB22" s="16">
        <v>4482</v>
      </c>
      <c r="AC22" s="23">
        <v>2914</v>
      </c>
      <c r="AD22" s="11">
        <f t="shared" si="23"/>
        <v>65.01561802766622</v>
      </c>
      <c r="AE22" s="23">
        <v>4402</v>
      </c>
      <c r="AF22" s="13">
        <f t="shared" si="24"/>
        <v>15.106382978723405</v>
      </c>
      <c r="AG22" s="16">
        <v>1469</v>
      </c>
      <c r="AH22" s="24">
        <v>1469</v>
      </c>
      <c r="AI22" s="30">
        <f t="shared" si="17"/>
        <v>100</v>
      </c>
      <c r="AJ22" s="24">
        <v>2198</v>
      </c>
      <c r="AK22" s="31">
        <f t="shared" si="18"/>
        <v>14.962559564329476</v>
      </c>
      <c r="AL22" s="16">
        <v>1494</v>
      </c>
      <c r="AM22" s="23">
        <v>1494</v>
      </c>
      <c r="AN22" s="22">
        <f t="shared" si="33"/>
        <v>100</v>
      </c>
      <c r="AO22" s="23">
        <v>2474</v>
      </c>
      <c r="AP22" s="31">
        <f t="shared" si="34"/>
        <v>16.559571619812584</v>
      </c>
      <c r="AQ22" s="17"/>
      <c r="AR22" s="33"/>
      <c r="AS22" s="39"/>
      <c r="AT22" s="33"/>
      <c r="AU22" s="40"/>
      <c r="AV22" s="35"/>
      <c r="AW22" s="33"/>
      <c r="AX22" s="33"/>
      <c r="AY22" s="33"/>
      <c r="AZ22" s="34"/>
      <c r="BA22" s="16">
        <v>60</v>
      </c>
      <c r="BB22" s="29">
        <v>60</v>
      </c>
      <c r="BC22" s="12">
        <f>BB22/BA22*100</f>
        <v>100</v>
      </c>
      <c r="BD22" s="29">
        <v>36</v>
      </c>
      <c r="BE22" s="25">
        <f>BD22/BB22*10</f>
        <v>6</v>
      </c>
      <c r="BF22" s="131">
        <v>255</v>
      </c>
      <c r="BG22" s="36">
        <v>255</v>
      </c>
      <c r="BH22" s="36">
        <f>BG22/BF22*100</f>
        <v>100</v>
      </c>
      <c r="BI22" s="36">
        <v>382</v>
      </c>
      <c r="BJ22" s="34">
        <f>BI22/BG22*10</f>
        <v>14.980392156862745</v>
      </c>
      <c r="BK22" s="35"/>
      <c r="BL22" s="33"/>
      <c r="BM22" s="33"/>
      <c r="BN22" s="33"/>
      <c r="BO22" s="33"/>
      <c r="BP22" s="137"/>
      <c r="BQ22" s="36"/>
      <c r="BR22" s="36"/>
      <c r="BS22" s="36"/>
      <c r="BT22" s="37"/>
    </row>
    <row r="23" spans="1:72" s="19" customFormat="1" ht="17.25" customHeight="1">
      <c r="A23" s="1" t="s">
        <v>46</v>
      </c>
      <c r="B23" s="15"/>
      <c r="C23" s="20">
        <f t="shared" si="8"/>
        <v>42581</v>
      </c>
      <c r="D23" s="20">
        <f t="shared" si="25"/>
        <v>41290</v>
      </c>
      <c r="E23" s="21">
        <f t="shared" si="26"/>
        <v>96.96813132617834</v>
      </c>
      <c r="F23" s="20">
        <f t="shared" si="27"/>
        <v>137562</v>
      </c>
      <c r="G23" s="22">
        <f t="shared" si="28"/>
        <v>33.31605715669654</v>
      </c>
      <c r="H23" s="23">
        <v>17887</v>
      </c>
      <c r="I23" s="24">
        <v>17859</v>
      </c>
      <c r="J23" s="12">
        <f t="shared" si="29"/>
        <v>99.84346173198412</v>
      </c>
      <c r="K23" s="24">
        <v>73160</v>
      </c>
      <c r="L23" s="25">
        <f t="shared" si="30"/>
        <v>40.96533960468111</v>
      </c>
      <c r="M23" s="16">
        <v>1035</v>
      </c>
      <c r="N23" s="15">
        <v>1035</v>
      </c>
      <c r="O23" s="12">
        <f>N23/M23*100</f>
        <v>100</v>
      </c>
      <c r="P23" s="15">
        <v>3320</v>
      </c>
      <c r="Q23" s="26">
        <f>P23/N23*10</f>
        <v>32.07729468599034</v>
      </c>
      <c r="R23" s="27"/>
      <c r="S23" s="28"/>
      <c r="T23" s="22"/>
      <c r="U23" s="28"/>
      <c r="V23" s="26"/>
      <c r="W23" s="16">
        <v>2963</v>
      </c>
      <c r="X23" s="29">
        <v>2863</v>
      </c>
      <c r="Y23" s="12">
        <f t="shared" si="31"/>
        <v>96.62504218697266</v>
      </c>
      <c r="Z23" s="24">
        <v>8687</v>
      </c>
      <c r="AA23" s="26">
        <f t="shared" si="32"/>
        <v>30.34229828850856</v>
      </c>
      <c r="AB23" s="16">
        <v>10756</v>
      </c>
      <c r="AC23" s="28">
        <v>10606</v>
      </c>
      <c r="AD23" s="11">
        <f t="shared" si="23"/>
        <v>98.60542952770547</v>
      </c>
      <c r="AE23" s="28">
        <v>28924</v>
      </c>
      <c r="AF23" s="13">
        <f t="shared" si="24"/>
        <v>27.271355836319064</v>
      </c>
      <c r="AG23" s="16">
        <v>7724</v>
      </c>
      <c r="AH23" s="38">
        <v>7724</v>
      </c>
      <c r="AI23" s="30">
        <f>AH23/AG23*100</f>
        <v>100</v>
      </c>
      <c r="AJ23" s="38">
        <v>20410</v>
      </c>
      <c r="AK23" s="31">
        <f>AJ23/AH23*10</f>
        <v>26.424132573795962</v>
      </c>
      <c r="AL23" s="16">
        <v>1396</v>
      </c>
      <c r="AM23" s="28">
        <v>1056</v>
      </c>
      <c r="AN23" s="22">
        <f t="shared" si="33"/>
        <v>75.64469914040114</v>
      </c>
      <c r="AO23" s="28">
        <v>2907</v>
      </c>
      <c r="AP23" s="31">
        <f t="shared" si="34"/>
        <v>27.528409090909093</v>
      </c>
      <c r="AQ23" s="17">
        <v>70</v>
      </c>
      <c r="AR23" s="39"/>
      <c r="AS23" s="39"/>
      <c r="AT23" s="39"/>
      <c r="AU23" s="40"/>
      <c r="AV23" s="35"/>
      <c r="AW23" s="39"/>
      <c r="AX23" s="33"/>
      <c r="AY23" s="39"/>
      <c r="AZ23" s="34"/>
      <c r="BA23" s="16">
        <v>414</v>
      </c>
      <c r="BB23" s="29">
        <v>147</v>
      </c>
      <c r="BC23" s="12">
        <f>BB23/BA23*100</f>
        <v>35.507246376811594</v>
      </c>
      <c r="BD23" s="29">
        <v>154</v>
      </c>
      <c r="BE23" s="25">
        <f>BD23/BB23*10</f>
        <v>10.476190476190476</v>
      </c>
      <c r="BF23" s="131">
        <v>285</v>
      </c>
      <c r="BG23" s="41"/>
      <c r="BH23" s="36"/>
      <c r="BI23" s="41"/>
      <c r="BJ23" s="34"/>
      <c r="BK23" s="35">
        <v>51</v>
      </c>
      <c r="BL23" s="39"/>
      <c r="BM23" s="33"/>
      <c r="BN23" s="39"/>
      <c r="BO23" s="33"/>
      <c r="BP23" s="138"/>
      <c r="BQ23" s="41"/>
      <c r="BR23" s="41"/>
      <c r="BS23" s="41"/>
      <c r="BT23" s="42"/>
    </row>
    <row r="24" spans="1:72" s="19" customFormat="1" ht="15" customHeight="1">
      <c r="A24" s="1" t="s">
        <v>47</v>
      </c>
      <c r="B24" s="15">
        <v>4008</v>
      </c>
      <c r="C24" s="20">
        <f t="shared" si="8"/>
        <v>58164</v>
      </c>
      <c r="D24" s="20">
        <f t="shared" si="25"/>
        <v>51795</v>
      </c>
      <c r="E24" s="21">
        <f t="shared" si="26"/>
        <v>89.04992779038581</v>
      </c>
      <c r="F24" s="20">
        <f t="shared" si="27"/>
        <v>167909</v>
      </c>
      <c r="G24" s="22">
        <f t="shared" si="28"/>
        <v>32.4179940148663</v>
      </c>
      <c r="H24" s="23">
        <v>18076</v>
      </c>
      <c r="I24" s="24">
        <v>18076</v>
      </c>
      <c r="J24" s="12">
        <f t="shared" si="29"/>
        <v>100</v>
      </c>
      <c r="K24" s="24">
        <v>62530</v>
      </c>
      <c r="L24" s="25">
        <f t="shared" si="30"/>
        <v>34.59283027218411</v>
      </c>
      <c r="M24" s="16">
        <v>109</v>
      </c>
      <c r="N24" s="15">
        <v>109</v>
      </c>
      <c r="O24" s="12">
        <f>N24/M24*100</f>
        <v>100</v>
      </c>
      <c r="P24" s="15">
        <v>247</v>
      </c>
      <c r="Q24" s="26">
        <f>P24/N24*10</f>
        <v>22.660550458715598</v>
      </c>
      <c r="R24" s="27"/>
      <c r="S24" s="28"/>
      <c r="T24" s="22"/>
      <c r="U24" s="28"/>
      <c r="V24" s="26"/>
      <c r="W24" s="16">
        <v>550</v>
      </c>
      <c r="X24" s="29">
        <v>450</v>
      </c>
      <c r="Y24" s="12">
        <f t="shared" si="31"/>
        <v>81.81818181818183</v>
      </c>
      <c r="Z24" s="24">
        <v>950</v>
      </c>
      <c r="AA24" s="26">
        <f t="shared" si="32"/>
        <v>21.11111111111111</v>
      </c>
      <c r="AB24" s="16">
        <v>24587</v>
      </c>
      <c r="AC24" s="23">
        <v>20068</v>
      </c>
      <c r="AD24" s="11">
        <f t="shared" si="23"/>
        <v>81.62036848741204</v>
      </c>
      <c r="AE24" s="23">
        <v>63971</v>
      </c>
      <c r="AF24" s="13">
        <f t="shared" si="24"/>
        <v>31.87711779948176</v>
      </c>
      <c r="AG24" s="16">
        <v>11998</v>
      </c>
      <c r="AH24" s="24">
        <v>11811</v>
      </c>
      <c r="AI24" s="30">
        <f>AH24/AG24*100</f>
        <v>98.4414069011502</v>
      </c>
      <c r="AJ24" s="24">
        <v>36918</v>
      </c>
      <c r="AK24" s="31">
        <f>AJ24/AH24*10</f>
        <v>31.25730251460503</v>
      </c>
      <c r="AL24" s="16">
        <v>1192</v>
      </c>
      <c r="AM24" s="23">
        <v>1192</v>
      </c>
      <c r="AN24" s="22">
        <f t="shared" si="33"/>
        <v>100</v>
      </c>
      <c r="AO24" s="23">
        <v>3156</v>
      </c>
      <c r="AP24" s="31">
        <f t="shared" si="34"/>
        <v>26.476510067114095</v>
      </c>
      <c r="AQ24" s="17"/>
      <c r="AR24" s="33"/>
      <c r="AS24" s="39"/>
      <c r="AT24" s="33"/>
      <c r="AU24" s="40"/>
      <c r="AV24" s="35"/>
      <c r="AW24" s="33"/>
      <c r="AX24" s="33"/>
      <c r="AY24" s="33"/>
      <c r="AZ24" s="34"/>
      <c r="BA24" s="16">
        <v>374</v>
      </c>
      <c r="BB24" s="29">
        <v>89</v>
      </c>
      <c r="BC24" s="12">
        <f>BB24/BA24*100</f>
        <v>23.796791443850267</v>
      </c>
      <c r="BD24" s="29">
        <v>137</v>
      </c>
      <c r="BE24" s="25">
        <f>BD24/BB24*10</f>
        <v>15.393258426966291</v>
      </c>
      <c r="BF24" s="131">
        <v>50</v>
      </c>
      <c r="BG24" s="36"/>
      <c r="BH24" s="36"/>
      <c r="BI24" s="36"/>
      <c r="BJ24" s="34"/>
      <c r="BK24" s="35">
        <v>1228</v>
      </c>
      <c r="BL24" s="33"/>
      <c r="BM24" s="33"/>
      <c r="BN24" s="33"/>
      <c r="BO24" s="33"/>
      <c r="BP24" s="137"/>
      <c r="BQ24" s="36"/>
      <c r="BR24" s="36"/>
      <c r="BS24" s="36"/>
      <c r="BT24" s="37"/>
    </row>
    <row r="25" spans="1:72" s="19" customFormat="1" ht="15" customHeight="1" thickBot="1">
      <c r="A25" s="67" t="s">
        <v>48</v>
      </c>
      <c r="B25" s="68">
        <v>104</v>
      </c>
      <c r="C25" s="69">
        <f t="shared" si="8"/>
        <v>49488</v>
      </c>
      <c r="D25" s="69">
        <f t="shared" si="25"/>
        <v>46622</v>
      </c>
      <c r="E25" s="70">
        <f t="shared" si="26"/>
        <v>94.20869705787261</v>
      </c>
      <c r="F25" s="69">
        <f t="shared" si="27"/>
        <v>172244</v>
      </c>
      <c r="G25" s="71">
        <f t="shared" si="28"/>
        <v>36.944790013298444</v>
      </c>
      <c r="H25" s="72">
        <v>20260</v>
      </c>
      <c r="I25" s="73">
        <v>20260</v>
      </c>
      <c r="J25" s="74">
        <f t="shared" si="29"/>
        <v>100</v>
      </c>
      <c r="K25" s="73">
        <v>85622</v>
      </c>
      <c r="L25" s="75">
        <f t="shared" si="30"/>
        <v>42.26159921026653</v>
      </c>
      <c r="M25" s="76">
        <v>1984</v>
      </c>
      <c r="N25" s="68">
        <v>1984</v>
      </c>
      <c r="O25" s="74">
        <f>N25/M25*100</f>
        <v>100</v>
      </c>
      <c r="P25" s="68">
        <v>5259</v>
      </c>
      <c r="Q25" s="77">
        <f>P25/N25*10</f>
        <v>26.507056451612904</v>
      </c>
      <c r="R25" s="78"/>
      <c r="S25" s="79"/>
      <c r="T25" s="71"/>
      <c r="U25" s="79"/>
      <c r="V25" s="77"/>
      <c r="W25" s="76">
        <v>299</v>
      </c>
      <c r="X25" s="80">
        <v>299</v>
      </c>
      <c r="Y25" s="74">
        <f t="shared" si="31"/>
        <v>100</v>
      </c>
      <c r="Z25" s="73">
        <v>639</v>
      </c>
      <c r="AA25" s="77">
        <f t="shared" si="32"/>
        <v>21.37123745819398</v>
      </c>
      <c r="AB25" s="76">
        <v>1728</v>
      </c>
      <c r="AC25" s="72">
        <v>1728</v>
      </c>
      <c r="AD25" s="81">
        <f t="shared" si="23"/>
        <v>100</v>
      </c>
      <c r="AE25" s="72">
        <v>4861</v>
      </c>
      <c r="AF25" s="82">
        <f t="shared" si="24"/>
        <v>28.130787037037038</v>
      </c>
      <c r="AG25" s="76">
        <v>17579</v>
      </c>
      <c r="AH25" s="73">
        <v>17419</v>
      </c>
      <c r="AI25" s="83">
        <f>AH25/AG25*100</f>
        <v>99.08982308436202</v>
      </c>
      <c r="AJ25" s="73">
        <v>62791</v>
      </c>
      <c r="AK25" s="84">
        <f>AJ25/AH25*10</f>
        <v>36.04741948447098</v>
      </c>
      <c r="AL25" s="76">
        <v>1729</v>
      </c>
      <c r="AM25" s="72">
        <v>1729</v>
      </c>
      <c r="AN25" s="71">
        <f t="shared" si="33"/>
        <v>100</v>
      </c>
      <c r="AO25" s="72">
        <v>4505</v>
      </c>
      <c r="AP25" s="84">
        <f t="shared" si="34"/>
        <v>26.05552342394448</v>
      </c>
      <c r="AQ25" s="85">
        <v>2751</v>
      </c>
      <c r="AR25" s="86">
        <v>600</v>
      </c>
      <c r="AS25" s="39">
        <f>AR25/AQ25*100</f>
        <v>21.810250817884405</v>
      </c>
      <c r="AT25" s="86">
        <v>4800</v>
      </c>
      <c r="AU25" s="40">
        <f>AT25/AR25*10</f>
        <v>80</v>
      </c>
      <c r="AV25" s="87">
        <v>1</v>
      </c>
      <c r="AW25" s="86"/>
      <c r="AX25" s="33"/>
      <c r="AY25" s="86"/>
      <c r="AZ25" s="34"/>
      <c r="BA25" s="76">
        <v>2797</v>
      </c>
      <c r="BB25" s="80">
        <v>2273</v>
      </c>
      <c r="BC25" s="74">
        <f>BB25/BA25*100</f>
        <v>81.26564175902753</v>
      </c>
      <c r="BD25" s="80">
        <v>3108</v>
      </c>
      <c r="BE25" s="75">
        <f>BD25/BB25*10</f>
        <v>13.673559172899253</v>
      </c>
      <c r="BF25" s="131">
        <v>330</v>
      </c>
      <c r="BG25" s="36">
        <v>330</v>
      </c>
      <c r="BH25" s="36">
        <f>BG25/BF25*100</f>
        <v>100</v>
      </c>
      <c r="BI25" s="36">
        <v>659</v>
      </c>
      <c r="BJ25" s="34">
        <f>BI25/BG25*10</f>
        <v>19.96969696969697</v>
      </c>
      <c r="BK25" s="35">
        <v>30</v>
      </c>
      <c r="BL25" s="33"/>
      <c r="BM25" s="33"/>
      <c r="BN25" s="33"/>
      <c r="BO25" s="33"/>
      <c r="BP25" s="137"/>
      <c r="BQ25" s="36"/>
      <c r="BR25" s="36"/>
      <c r="BS25" s="36"/>
      <c r="BT25" s="37"/>
    </row>
    <row r="26" spans="1:72" s="47" customFormat="1" ht="15" customHeight="1" thickBot="1">
      <c r="A26" s="100" t="s">
        <v>49</v>
      </c>
      <c r="B26" s="101">
        <f>SUM(B5:B25)</f>
        <v>9596</v>
      </c>
      <c r="C26" s="101">
        <f>SUM(C5:C25)</f>
        <v>579636</v>
      </c>
      <c r="D26" s="101">
        <f>SUM(D5:D25)</f>
        <v>534407</v>
      </c>
      <c r="E26" s="102">
        <f>D26/C26*100</f>
        <v>92.19699949623556</v>
      </c>
      <c r="F26" s="101">
        <f>SUM(F5:F25)</f>
        <v>1580927.4</v>
      </c>
      <c r="G26" s="102">
        <f t="shared" si="28"/>
        <v>29.58283480568181</v>
      </c>
      <c r="H26" s="101">
        <f>SUM(H5:H25)</f>
        <v>234543</v>
      </c>
      <c r="I26" s="101">
        <f>SUM(I6:I25)</f>
        <v>233039</v>
      </c>
      <c r="J26" s="103">
        <f t="shared" si="29"/>
        <v>99.35875297919785</v>
      </c>
      <c r="K26" s="101">
        <f>SUM(K6:K25)</f>
        <v>811695</v>
      </c>
      <c r="L26" s="104">
        <f t="shared" si="30"/>
        <v>34.83086521998464</v>
      </c>
      <c r="M26" s="105">
        <f>SUM(M5:M25)</f>
        <v>23735</v>
      </c>
      <c r="N26" s="101">
        <f>SUM(N5:N25)</f>
        <v>23670</v>
      </c>
      <c r="O26" s="103">
        <f>N26/M26*100</f>
        <v>99.72614282704866</v>
      </c>
      <c r="P26" s="101">
        <f>SUM(P5:P25)</f>
        <v>60410</v>
      </c>
      <c r="Q26" s="104">
        <f>P26/N26*10</f>
        <v>25.52175749894381</v>
      </c>
      <c r="R26" s="105">
        <f>SUM(R5:R25)</f>
        <v>581</v>
      </c>
      <c r="S26" s="101">
        <f>SUM(S5:S25)</f>
        <v>581</v>
      </c>
      <c r="T26" s="106">
        <f>S26/R26*100</f>
        <v>100</v>
      </c>
      <c r="U26" s="101">
        <f>SUM(U5:U25)</f>
        <v>1120</v>
      </c>
      <c r="V26" s="107">
        <f>U26/S26*10</f>
        <v>19.277108433734938</v>
      </c>
      <c r="W26" s="105">
        <f>SUM(W5:W25)</f>
        <v>15145</v>
      </c>
      <c r="X26" s="101">
        <f>SUM(X5:X25)</f>
        <v>14264</v>
      </c>
      <c r="Y26" s="103">
        <f t="shared" si="31"/>
        <v>94.18289864641795</v>
      </c>
      <c r="Z26" s="101">
        <f>SUM(Z5:Z25)</f>
        <v>33075.6</v>
      </c>
      <c r="AA26" s="104">
        <f t="shared" si="32"/>
        <v>23.188166012338755</v>
      </c>
      <c r="AB26" s="105">
        <f>SUM(AB5:AB25)</f>
        <v>125287</v>
      </c>
      <c r="AC26" s="101">
        <f>SUM(AC5:AC25)</f>
        <v>100439</v>
      </c>
      <c r="AD26" s="108">
        <f t="shared" si="23"/>
        <v>80.16713625515816</v>
      </c>
      <c r="AE26" s="101">
        <f>SUM(AE5:AE25)</f>
        <v>244254</v>
      </c>
      <c r="AF26" s="107">
        <f t="shared" si="24"/>
        <v>24.318641165284404</v>
      </c>
      <c r="AG26" s="105">
        <f>SUM(AG5:AG25)</f>
        <v>117118</v>
      </c>
      <c r="AH26" s="101">
        <f>SUM(AH5:AH25)</f>
        <v>115631</v>
      </c>
      <c r="AI26" s="102">
        <f>AH26/AG26*100</f>
        <v>98.73034034051128</v>
      </c>
      <c r="AJ26" s="101">
        <f>SUM(AJ5:AJ25)</f>
        <v>319959</v>
      </c>
      <c r="AK26" s="104">
        <f>AJ26/AH26*10</f>
        <v>27.670693845076148</v>
      </c>
      <c r="AL26" s="105">
        <f>SUM(AL5:AL25)</f>
        <v>38593</v>
      </c>
      <c r="AM26" s="101">
        <f>SUM(AM5:AM25)</f>
        <v>37864</v>
      </c>
      <c r="AN26" s="106">
        <f t="shared" si="33"/>
        <v>98.11105640919338</v>
      </c>
      <c r="AO26" s="101">
        <f>SUM(AO5:AO25)</f>
        <v>89695</v>
      </c>
      <c r="AP26" s="104">
        <f t="shared" si="34"/>
        <v>23.688728079442214</v>
      </c>
      <c r="AQ26" s="109">
        <f>SUM(AQ5:AQ25)</f>
        <v>9211</v>
      </c>
      <c r="AR26" s="151">
        <f>SUM(AR5:AR25)</f>
        <v>1328</v>
      </c>
      <c r="AS26" s="149">
        <f>AR26/AQ26*100</f>
        <v>14.417544240581915</v>
      </c>
      <c r="AT26" s="151">
        <f>SUM(AT5:AT25)</f>
        <v>10102</v>
      </c>
      <c r="AU26" s="150">
        <f>AT26/AR26*10</f>
        <v>76.06927710843374</v>
      </c>
      <c r="AV26" s="109">
        <f>SUM(AV5:AV25)</f>
        <v>1720</v>
      </c>
      <c r="AW26" s="151">
        <f>SUM(AW5:AW25)</f>
        <v>335</v>
      </c>
      <c r="AX26" s="135">
        <f>AW26/AV26*100</f>
        <v>19.476744186046513</v>
      </c>
      <c r="AY26" s="151">
        <f>SUM(AY5:AY25)</f>
        <v>564</v>
      </c>
      <c r="AZ26" s="152">
        <f>AY26/AW26*10</f>
        <v>16.83582089552239</v>
      </c>
      <c r="BA26" s="105">
        <f>SUM(BA5:BA25)</f>
        <v>10089</v>
      </c>
      <c r="BB26" s="101">
        <f>SUM(BB5:BB25)</f>
        <v>5693</v>
      </c>
      <c r="BC26" s="103">
        <f>BB26/BA26*100</f>
        <v>56.42779264545544</v>
      </c>
      <c r="BD26" s="101">
        <f>SUM(BD5:BD25)</f>
        <v>6927</v>
      </c>
      <c r="BE26" s="128">
        <f>BD26/BB26*10</f>
        <v>12.167574213946953</v>
      </c>
      <c r="BF26" s="132">
        <f>SUM(BF5:BF25)</f>
        <v>1673</v>
      </c>
      <c r="BG26" s="44">
        <f>SUM(BG5:BG25)</f>
        <v>1263</v>
      </c>
      <c r="BH26" s="135">
        <f>BG26/BF26*100</f>
        <v>75.49312612074118</v>
      </c>
      <c r="BI26" s="44">
        <f>SUM(BI5:BI25)</f>
        <v>2855.8</v>
      </c>
      <c r="BJ26" s="43">
        <f>BI26/BG26*10</f>
        <v>22.611243072050673</v>
      </c>
      <c r="BK26" s="146">
        <f>SUM(BK5:BK25)</f>
        <v>1721</v>
      </c>
      <c r="BL26" s="146">
        <f>SUM(BL5:BL25)</f>
        <v>300</v>
      </c>
      <c r="BM26" s="147">
        <f>BL26/BK26*100</f>
        <v>17.431725740848343</v>
      </c>
      <c r="BN26" s="146">
        <f>SUM(BN5:BN25)</f>
        <v>270</v>
      </c>
      <c r="BO26" s="148">
        <f>BN26/BL26*10</f>
        <v>9</v>
      </c>
      <c r="BP26" s="139">
        <f>SUM(BP5:BP25)</f>
        <v>220</v>
      </c>
      <c r="BQ26" s="45"/>
      <c r="BR26" s="45"/>
      <c r="BS26" s="45"/>
      <c r="BT26" s="46"/>
    </row>
    <row r="27" spans="1:72" s="66" customFormat="1" ht="16.5" customHeight="1">
      <c r="A27" s="88" t="s">
        <v>50</v>
      </c>
      <c r="B27" s="89"/>
      <c r="C27" s="89">
        <v>541216</v>
      </c>
      <c r="D27" s="90">
        <v>531672</v>
      </c>
      <c r="E27" s="91">
        <v>98.23656359013776</v>
      </c>
      <c r="F27" s="90">
        <v>1301725.5</v>
      </c>
      <c r="G27" s="91">
        <v>24.48361960005417</v>
      </c>
      <c r="H27" s="89">
        <v>228011</v>
      </c>
      <c r="I27" s="89">
        <v>228011</v>
      </c>
      <c r="J27" s="92">
        <v>100</v>
      </c>
      <c r="K27" s="89">
        <v>691605</v>
      </c>
      <c r="L27" s="93">
        <v>30.332089241308534</v>
      </c>
      <c r="M27" s="94">
        <v>26490</v>
      </c>
      <c r="N27" s="89">
        <v>26490</v>
      </c>
      <c r="O27" s="92">
        <v>100</v>
      </c>
      <c r="P27" s="95">
        <v>55541</v>
      </c>
      <c r="Q27" s="96">
        <v>20.96677991694979</v>
      </c>
      <c r="R27" s="94">
        <v>1053</v>
      </c>
      <c r="S27" s="89">
        <v>1053</v>
      </c>
      <c r="T27" s="91">
        <v>100</v>
      </c>
      <c r="U27" s="89">
        <v>1038</v>
      </c>
      <c r="V27" s="93">
        <v>9.857549857549857</v>
      </c>
      <c r="W27" s="94">
        <v>9131</v>
      </c>
      <c r="X27" s="89">
        <v>9131</v>
      </c>
      <c r="Y27" s="92">
        <f t="shared" si="31"/>
        <v>100</v>
      </c>
      <c r="Z27" s="89">
        <v>16606</v>
      </c>
      <c r="AA27" s="93">
        <f t="shared" si="32"/>
        <v>18.18639798488665</v>
      </c>
      <c r="AB27" s="94">
        <v>129340</v>
      </c>
      <c r="AC27" s="89">
        <v>129340</v>
      </c>
      <c r="AD27" s="91">
        <v>100</v>
      </c>
      <c r="AE27" s="89">
        <v>226446</v>
      </c>
      <c r="AF27" s="93">
        <v>17.507808875831145</v>
      </c>
      <c r="AG27" s="94">
        <v>95290</v>
      </c>
      <c r="AH27" s="89">
        <v>95290</v>
      </c>
      <c r="AI27" s="91">
        <v>100</v>
      </c>
      <c r="AJ27" s="89">
        <v>227868.5</v>
      </c>
      <c r="AK27" s="93">
        <v>23.913159827893796</v>
      </c>
      <c r="AL27" s="94">
        <v>31788</v>
      </c>
      <c r="AM27" s="89">
        <v>31788</v>
      </c>
      <c r="AN27" s="91">
        <v>100</v>
      </c>
      <c r="AO27" s="89">
        <v>64896</v>
      </c>
      <c r="AP27" s="93">
        <v>20.415251038127593</v>
      </c>
      <c r="AQ27" s="97">
        <v>10538</v>
      </c>
      <c r="AR27" s="98">
        <v>1630</v>
      </c>
      <c r="AS27" s="98">
        <v>15.467830707914215</v>
      </c>
      <c r="AT27" s="98">
        <v>4773</v>
      </c>
      <c r="AU27" s="99">
        <v>29.282208588957058</v>
      </c>
      <c r="AV27" s="97">
        <v>1264</v>
      </c>
      <c r="AW27" s="98">
        <v>1264</v>
      </c>
      <c r="AX27" s="98">
        <v>100</v>
      </c>
      <c r="AY27" s="98">
        <v>1695</v>
      </c>
      <c r="AZ27" s="99">
        <v>13.409810126582277</v>
      </c>
      <c r="BA27" s="94">
        <v>5258</v>
      </c>
      <c r="BB27" s="89">
        <v>4958</v>
      </c>
      <c r="BC27" s="91">
        <v>94.29440852034995</v>
      </c>
      <c r="BD27" s="89">
        <v>5621</v>
      </c>
      <c r="BE27" s="93">
        <v>11.337232755143203</v>
      </c>
      <c r="BF27" s="133">
        <v>1133</v>
      </c>
      <c r="BG27" s="63">
        <v>1133</v>
      </c>
      <c r="BH27" s="63">
        <v>100</v>
      </c>
      <c r="BI27" s="63">
        <v>3046</v>
      </c>
      <c r="BJ27" s="144">
        <v>26.884377758164163</v>
      </c>
      <c r="BK27" s="62">
        <v>1870</v>
      </c>
      <c r="BL27" s="64">
        <v>1534</v>
      </c>
      <c r="BM27" s="64">
        <v>82.03208556149733</v>
      </c>
      <c r="BN27" s="64">
        <v>2416</v>
      </c>
      <c r="BO27" s="64">
        <v>15.749674054758799</v>
      </c>
      <c r="BP27" s="129"/>
      <c r="BQ27" s="63"/>
      <c r="BR27" s="63"/>
      <c r="BS27" s="63"/>
      <c r="BT27" s="65"/>
    </row>
  </sheetData>
  <sheetProtection selectLockedCells="1" selectUnlockedCells="1"/>
  <mergeCells count="17">
    <mergeCell ref="BK3:BO3"/>
    <mergeCell ref="BP3:BT3"/>
    <mergeCell ref="C1:L1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28"/>
  <sheetViews>
    <sheetView view="pageBreakPreview" zoomScaleSheetLayoutView="100" zoomScalePageLayoutView="0" workbookViewId="0" topLeftCell="A1">
      <pane xSplit="1" ySplit="4" topLeftCell="L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W24" sqref="W24"/>
    </sheetView>
  </sheetViews>
  <sheetFormatPr defaultColWidth="8.875" defaultRowHeight="12.75"/>
  <cols>
    <col min="1" max="1" width="22.625" style="6" customWidth="1"/>
    <col min="2" max="2" width="0.875" style="6" hidden="1" customWidth="1"/>
    <col min="3" max="3" width="15.00390625" style="6" hidden="1" customWidth="1"/>
    <col min="4" max="4" width="12.125" style="6" hidden="1" customWidth="1"/>
    <col min="5" max="5" width="18.75390625" style="6" hidden="1" customWidth="1"/>
    <col min="6" max="6" width="19.00390625" style="6" hidden="1" customWidth="1"/>
    <col min="7" max="7" width="11.625" style="6" hidden="1" customWidth="1"/>
    <col min="8" max="8" width="9.25390625" style="6" hidden="1" customWidth="1"/>
    <col min="9" max="9" width="10.375" style="6" hidden="1" customWidth="1"/>
    <col min="10" max="10" width="10.25390625" style="6" hidden="1" customWidth="1"/>
    <col min="11" max="11" width="15.75390625" style="6" hidden="1" customWidth="1"/>
    <col min="12" max="12" width="7.125" style="6" customWidth="1"/>
    <col min="13" max="13" width="6.75390625" style="6" customWidth="1"/>
    <col min="14" max="14" width="4.875" style="6" customWidth="1"/>
    <col min="15" max="15" width="6.875" style="6" customWidth="1"/>
    <col min="16" max="16" width="7.125" style="6" customWidth="1"/>
    <col min="17" max="17" width="6.625" style="6" customWidth="1"/>
    <col min="18" max="18" width="9.125" style="6" customWidth="1"/>
    <col min="19" max="19" width="7.625" style="6" customWidth="1"/>
    <col min="20" max="21" width="7.00390625" style="6" customWidth="1"/>
    <col min="22" max="22" width="6.25390625" style="6" customWidth="1"/>
    <col min="23" max="23" width="5.25390625" style="6" customWidth="1"/>
    <col min="24" max="24" width="6.75390625" style="6" customWidth="1"/>
    <col min="25" max="25" width="6.00390625" style="6" customWidth="1"/>
    <col min="26" max="26" width="0.12890625" style="6" hidden="1" customWidth="1"/>
    <col min="27" max="27" width="1.25" style="6" hidden="1" customWidth="1"/>
    <col min="28" max="28" width="11.875" style="6" hidden="1" customWidth="1"/>
    <col min="29" max="29" width="15.75390625" style="6" hidden="1" customWidth="1"/>
    <col min="30" max="30" width="7.00390625" style="6" customWidth="1"/>
    <col min="31" max="31" width="6.125" style="6" customWidth="1"/>
    <col min="32" max="32" width="5.25390625" style="6" customWidth="1"/>
    <col min="33" max="33" width="6.25390625" style="6" customWidth="1"/>
    <col min="34" max="34" width="5.875" style="6" customWidth="1"/>
    <col min="35" max="35" width="7.00390625" style="6" customWidth="1"/>
    <col min="36" max="36" width="6.875" style="6" customWidth="1"/>
    <col min="37" max="37" width="6.25390625" style="6" customWidth="1"/>
    <col min="38" max="38" width="7.625" style="6" customWidth="1"/>
    <col min="39" max="39" width="7.75390625" style="6" customWidth="1"/>
    <col min="40" max="40" width="0.12890625" style="6" customWidth="1"/>
    <col min="41" max="41" width="13.00390625" style="6" hidden="1" customWidth="1"/>
    <col min="42" max="42" width="9.375" style="6" hidden="1" customWidth="1"/>
    <col min="43" max="43" width="0.74609375" style="6" hidden="1" customWidth="1"/>
    <col min="44" max="44" width="6.875" style="6" bestFit="1" customWidth="1"/>
    <col min="45" max="46" width="6.00390625" style="6" customWidth="1"/>
    <col min="47" max="47" width="8.125" style="6" customWidth="1"/>
    <col min="48" max="48" width="6.375" style="6" customWidth="1"/>
    <col min="49" max="49" width="7.25390625" style="6" bestFit="1" customWidth="1"/>
    <col min="50" max="50" width="7.25390625" style="6" customWidth="1"/>
    <col min="51" max="51" width="7.375" style="6" customWidth="1"/>
    <col min="52" max="52" width="6.875" style="6" bestFit="1" customWidth="1"/>
    <col min="53" max="53" width="7.125" style="6" customWidth="1"/>
    <col min="54" max="56" width="6.625" style="6" customWidth="1"/>
    <col min="57" max="57" width="6.375" style="6" customWidth="1"/>
    <col min="58" max="58" width="7.00390625" style="6" bestFit="1" customWidth="1"/>
    <col min="59" max="16384" width="8.875" style="6" customWidth="1"/>
  </cols>
  <sheetData>
    <row r="1" spans="1:58" ht="18" customHeight="1">
      <c r="A1" s="297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489" t="s">
        <v>51</v>
      </c>
      <c r="V1" s="503"/>
      <c r="W1" s="503"/>
      <c r="X1" s="503"/>
      <c r="Y1" s="503"/>
      <c r="Z1" s="503"/>
      <c r="AA1" s="503"/>
      <c r="AB1" s="503"/>
      <c r="AC1" s="503"/>
      <c r="AD1" s="503"/>
      <c r="AE1" s="503"/>
      <c r="AF1" s="503"/>
      <c r="AG1" s="503"/>
      <c r="AH1" s="503"/>
      <c r="AI1" s="503"/>
      <c r="AJ1" s="503"/>
      <c r="AK1" s="503"/>
      <c r="AL1" s="503"/>
      <c r="AM1" s="503"/>
      <c r="AN1" s="298"/>
      <c r="AO1" s="298"/>
      <c r="AP1" s="298"/>
      <c r="AQ1" s="298"/>
      <c r="AR1" s="298"/>
      <c r="AS1" s="298"/>
      <c r="AT1" s="298"/>
      <c r="AU1" s="298"/>
      <c r="AV1" s="298"/>
      <c r="AW1" s="298"/>
      <c r="AX1" s="298"/>
      <c r="AY1" s="298"/>
      <c r="AZ1" s="298"/>
      <c r="BA1" s="298"/>
      <c r="BB1" s="298"/>
      <c r="BC1" s="298"/>
      <c r="BD1" s="298"/>
      <c r="BE1" s="298"/>
      <c r="BF1" s="298"/>
    </row>
    <row r="2" spans="1:58" ht="18.75" customHeight="1" thickBot="1">
      <c r="A2" s="4"/>
      <c r="B2" s="4"/>
      <c r="C2" s="4"/>
      <c r="D2" s="4"/>
      <c r="E2" s="4"/>
      <c r="F2" s="4"/>
      <c r="G2" s="4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299"/>
      <c r="BC2" s="300"/>
      <c r="BD2" s="500">
        <v>42996</v>
      </c>
      <c r="BE2" s="500"/>
      <c r="BF2" s="500"/>
    </row>
    <row r="3" spans="1:58" ht="15.75" customHeight="1" thickBot="1">
      <c r="A3" s="505" t="s">
        <v>0</v>
      </c>
      <c r="B3" s="507" t="s">
        <v>52</v>
      </c>
      <c r="C3" s="508"/>
      <c r="D3" s="508"/>
      <c r="E3" s="508"/>
      <c r="F3" s="508"/>
      <c r="G3" s="509" t="s">
        <v>53</v>
      </c>
      <c r="H3" s="509"/>
      <c r="I3" s="509"/>
      <c r="J3" s="509"/>
      <c r="K3" s="510"/>
      <c r="L3" s="511" t="s">
        <v>54</v>
      </c>
      <c r="M3" s="512"/>
      <c r="N3" s="512"/>
      <c r="O3" s="512"/>
      <c r="P3" s="513"/>
      <c r="Q3" s="497" t="s">
        <v>55</v>
      </c>
      <c r="R3" s="498"/>
      <c r="S3" s="498"/>
      <c r="T3" s="498"/>
      <c r="U3" s="497" t="s">
        <v>56</v>
      </c>
      <c r="V3" s="498"/>
      <c r="W3" s="498"/>
      <c r="X3" s="498"/>
      <c r="Y3" s="499"/>
      <c r="Z3" s="502" t="s">
        <v>57</v>
      </c>
      <c r="AA3" s="498"/>
      <c r="AB3" s="498"/>
      <c r="AC3" s="501"/>
      <c r="AD3" s="497" t="s">
        <v>58</v>
      </c>
      <c r="AE3" s="498"/>
      <c r="AF3" s="498"/>
      <c r="AG3" s="498"/>
      <c r="AH3" s="499"/>
      <c r="AI3" s="497" t="s">
        <v>59</v>
      </c>
      <c r="AJ3" s="498"/>
      <c r="AK3" s="498"/>
      <c r="AL3" s="498"/>
      <c r="AM3" s="499"/>
      <c r="AN3" s="502" t="s">
        <v>60</v>
      </c>
      <c r="AO3" s="498"/>
      <c r="AP3" s="498"/>
      <c r="AQ3" s="498"/>
      <c r="AR3" s="498" t="s">
        <v>61</v>
      </c>
      <c r="AS3" s="498"/>
      <c r="AT3" s="498"/>
      <c r="AU3" s="498"/>
      <c r="AV3" s="498"/>
      <c r="AW3" s="498" t="s">
        <v>62</v>
      </c>
      <c r="AX3" s="498"/>
      <c r="AY3" s="498"/>
      <c r="AZ3" s="498"/>
      <c r="BA3" s="501"/>
      <c r="BB3" s="497" t="s">
        <v>63</v>
      </c>
      <c r="BC3" s="498"/>
      <c r="BD3" s="498"/>
      <c r="BE3" s="498"/>
      <c r="BF3" s="499"/>
    </row>
    <row r="4" spans="1:58" ht="79.5" customHeight="1" thickBot="1">
      <c r="A4" s="506"/>
      <c r="B4" s="301" t="s">
        <v>64</v>
      </c>
      <c r="C4" s="302" t="s">
        <v>17</v>
      </c>
      <c r="D4" s="302" t="s">
        <v>18</v>
      </c>
      <c r="E4" s="302" t="s">
        <v>19</v>
      </c>
      <c r="F4" s="302" t="s">
        <v>20</v>
      </c>
      <c r="G4" s="302" t="s">
        <v>64</v>
      </c>
      <c r="H4" s="302" t="s">
        <v>65</v>
      </c>
      <c r="I4" s="302" t="s">
        <v>18</v>
      </c>
      <c r="J4" s="302" t="s">
        <v>66</v>
      </c>
      <c r="K4" s="303" t="s">
        <v>20</v>
      </c>
      <c r="L4" s="304" t="s">
        <v>64</v>
      </c>
      <c r="M4" s="305" t="s">
        <v>65</v>
      </c>
      <c r="N4" s="305" t="s">
        <v>18</v>
      </c>
      <c r="O4" s="305" t="s">
        <v>66</v>
      </c>
      <c r="P4" s="306" t="s">
        <v>20</v>
      </c>
      <c r="Q4" s="307" t="s">
        <v>64</v>
      </c>
      <c r="R4" s="308" t="s">
        <v>65</v>
      </c>
      <c r="S4" s="308" t="s">
        <v>66</v>
      </c>
      <c r="T4" s="308" t="s">
        <v>67</v>
      </c>
      <c r="U4" s="307" t="s">
        <v>64</v>
      </c>
      <c r="V4" s="308" t="s">
        <v>65</v>
      </c>
      <c r="W4" s="308" t="s">
        <v>18</v>
      </c>
      <c r="X4" s="308" t="s">
        <v>66</v>
      </c>
      <c r="Y4" s="309" t="s">
        <v>20</v>
      </c>
      <c r="Z4" s="310" t="s">
        <v>68</v>
      </c>
      <c r="AA4" s="308" t="s">
        <v>65</v>
      </c>
      <c r="AB4" s="308" t="s">
        <v>66</v>
      </c>
      <c r="AC4" s="311" t="s">
        <v>20</v>
      </c>
      <c r="AD4" s="307" t="s">
        <v>68</v>
      </c>
      <c r="AE4" s="308" t="s">
        <v>65</v>
      </c>
      <c r="AF4" s="308" t="s">
        <v>18</v>
      </c>
      <c r="AG4" s="308" t="s">
        <v>66</v>
      </c>
      <c r="AH4" s="309" t="s">
        <v>20</v>
      </c>
      <c r="AI4" s="307" t="s">
        <v>64</v>
      </c>
      <c r="AJ4" s="308" t="s">
        <v>65</v>
      </c>
      <c r="AK4" s="308" t="s">
        <v>18</v>
      </c>
      <c r="AL4" s="308" t="s">
        <v>66</v>
      </c>
      <c r="AM4" s="309" t="s">
        <v>20</v>
      </c>
      <c r="AN4" s="310" t="s">
        <v>64</v>
      </c>
      <c r="AO4" s="308" t="s">
        <v>65</v>
      </c>
      <c r="AP4" s="308" t="s">
        <v>66</v>
      </c>
      <c r="AQ4" s="308" t="s">
        <v>20</v>
      </c>
      <c r="AR4" s="308" t="s">
        <v>68</v>
      </c>
      <c r="AS4" s="308" t="s">
        <v>65</v>
      </c>
      <c r="AT4" s="308" t="s">
        <v>18</v>
      </c>
      <c r="AU4" s="308" t="s">
        <v>66</v>
      </c>
      <c r="AV4" s="308" t="s">
        <v>20</v>
      </c>
      <c r="AW4" s="308" t="s">
        <v>68</v>
      </c>
      <c r="AX4" s="308" t="s">
        <v>65</v>
      </c>
      <c r="AY4" s="308" t="s">
        <v>18</v>
      </c>
      <c r="AZ4" s="308" t="s">
        <v>66</v>
      </c>
      <c r="BA4" s="311" t="s">
        <v>20</v>
      </c>
      <c r="BB4" s="307" t="s">
        <v>68</v>
      </c>
      <c r="BC4" s="308" t="s">
        <v>65</v>
      </c>
      <c r="BD4" s="308" t="s">
        <v>18</v>
      </c>
      <c r="BE4" s="308" t="s">
        <v>66</v>
      </c>
      <c r="BF4" s="309" t="s">
        <v>20</v>
      </c>
    </row>
    <row r="5" spans="1:58" ht="15.75">
      <c r="A5" s="110" t="s">
        <v>28</v>
      </c>
      <c r="B5" s="312"/>
      <c r="C5" s="312"/>
      <c r="D5" s="312"/>
      <c r="E5" s="313"/>
      <c r="F5" s="314"/>
      <c r="G5" s="315"/>
      <c r="H5" s="316"/>
      <c r="I5" s="317"/>
      <c r="J5" s="316"/>
      <c r="K5" s="318"/>
      <c r="L5" s="319"/>
      <c r="M5" s="316"/>
      <c r="N5" s="316"/>
      <c r="O5" s="316"/>
      <c r="P5" s="320"/>
      <c r="Q5" s="321"/>
      <c r="R5" s="316"/>
      <c r="S5" s="316"/>
      <c r="T5" s="318"/>
      <c r="U5" s="322"/>
      <c r="V5" s="316"/>
      <c r="W5" s="323"/>
      <c r="X5" s="316"/>
      <c r="Y5" s="318"/>
      <c r="Z5" s="322"/>
      <c r="AA5" s="316"/>
      <c r="AB5" s="316"/>
      <c r="AC5" s="318"/>
      <c r="AD5" s="322"/>
      <c r="AE5" s="316"/>
      <c r="AF5" s="316"/>
      <c r="AG5" s="316"/>
      <c r="AH5" s="318"/>
      <c r="AI5" s="322"/>
      <c r="AJ5" s="316"/>
      <c r="AK5" s="323"/>
      <c r="AL5" s="316"/>
      <c r="AM5" s="324"/>
      <c r="AN5" s="322"/>
      <c r="AO5" s="316"/>
      <c r="AP5" s="316"/>
      <c r="AQ5" s="318"/>
      <c r="AR5" s="322"/>
      <c r="AS5" s="316"/>
      <c r="AT5" s="316"/>
      <c r="AU5" s="316"/>
      <c r="AV5" s="318"/>
      <c r="AW5" s="322"/>
      <c r="AX5" s="316"/>
      <c r="AY5" s="323"/>
      <c r="AZ5" s="316"/>
      <c r="BA5" s="318"/>
      <c r="BB5" s="322"/>
      <c r="BC5" s="316"/>
      <c r="BD5" s="323"/>
      <c r="BE5" s="316"/>
      <c r="BF5" s="316"/>
    </row>
    <row r="6" spans="1:58" ht="15.75">
      <c r="A6" s="1" t="s">
        <v>29</v>
      </c>
      <c r="B6" s="325"/>
      <c r="C6" s="326"/>
      <c r="D6" s="326"/>
      <c r="E6" s="327"/>
      <c r="F6" s="328"/>
      <c r="G6" s="329">
        <v>5674</v>
      </c>
      <c r="H6" s="266"/>
      <c r="I6" s="330"/>
      <c r="J6" s="266"/>
      <c r="K6" s="267">
        <f aca="true" t="shared" si="0" ref="K6:K27">IF(J6&gt;0,J6/H6*10,"")</f>
      </c>
      <c r="L6" s="331"/>
      <c r="M6" s="332"/>
      <c r="N6" s="332"/>
      <c r="O6" s="332"/>
      <c r="P6" s="333"/>
      <c r="Q6" s="334"/>
      <c r="R6" s="332"/>
      <c r="S6" s="332"/>
      <c r="T6" s="264"/>
      <c r="U6" s="335"/>
      <c r="V6" s="332"/>
      <c r="W6" s="336"/>
      <c r="X6" s="332"/>
      <c r="Y6" s="267"/>
      <c r="Z6" s="335"/>
      <c r="AA6" s="332"/>
      <c r="AB6" s="332"/>
      <c r="AC6" s="264"/>
      <c r="AD6" s="337"/>
      <c r="AE6" s="338"/>
      <c r="AF6" s="338"/>
      <c r="AG6" s="338"/>
      <c r="AH6" s="339"/>
      <c r="AI6" s="265">
        <v>2223</v>
      </c>
      <c r="AJ6" s="266">
        <v>1510</v>
      </c>
      <c r="AK6" s="268">
        <f>AJ6/AI6*100</f>
        <v>67.92622582096266</v>
      </c>
      <c r="AL6" s="266">
        <v>1611</v>
      </c>
      <c r="AM6" s="267">
        <f>AL6/AJ6*10</f>
        <v>10.66887417218543</v>
      </c>
      <c r="AN6" s="265"/>
      <c r="AO6" s="266"/>
      <c r="AP6" s="266"/>
      <c r="AQ6" s="264"/>
      <c r="AR6" s="265">
        <v>150</v>
      </c>
      <c r="AS6" s="266">
        <v>130</v>
      </c>
      <c r="AT6" s="266">
        <f>AS6/AR6*100</f>
        <v>86.66666666666667</v>
      </c>
      <c r="AU6" s="266">
        <v>245</v>
      </c>
      <c r="AV6" s="267">
        <f aca="true" t="shared" si="1" ref="AV6:AV21">IF(AU6&gt;0,AU6/AS6*10,"")</f>
        <v>18.846153846153847</v>
      </c>
      <c r="AW6" s="265">
        <v>12</v>
      </c>
      <c r="AX6" s="266"/>
      <c r="AY6" s="268"/>
      <c r="AZ6" s="266"/>
      <c r="BA6" s="269">
        <f aca="true" t="shared" si="2" ref="BA6:BA25">IF(AZ6&gt;0,AZ6/AX6*10,"")</f>
      </c>
      <c r="BB6" s="265"/>
      <c r="BC6" s="266"/>
      <c r="BD6" s="268"/>
      <c r="BE6" s="266"/>
      <c r="BF6" s="266"/>
    </row>
    <row r="7" spans="1:58" ht="15.75">
      <c r="A7" s="1" t="s">
        <v>30</v>
      </c>
      <c r="B7" s="340">
        <v>230</v>
      </c>
      <c r="C7" s="270">
        <v>230</v>
      </c>
      <c r="D7" s="330">
        <f>C7/B7*100</f>
        <v>100</v>
      </c>
      <c r="E7" s="270">
        <v>140</v>
      </c>
      <c r="F7" s="341">
        <f>E7/C7*10</f>
        <v>6.086956521739131</v>
      </c>
      <c r="G7" s="329">
        <v>6508</v>
      </c>
      <c r="H7" s="266"/>
      <c r="I7" s="330"/>
      <c r="J7" s="266"/>
      <c r="K7" s="267">
        <f t="shared" si="0"/>
      </c>
      <c r="L7" s="331"/>
      <c r="M7" s="332"/>
      <c r="N7" s="332"/>
      <c r="O7" s="332"/>
      <c r="P7" s="333"/>
      <c r="Q7" s="334"/>
      <c r="R7" s="332"/>
      <c r="S7" s="332"/>
      <c r="T7" s="264"/>
      <c r="U7" s="335"/>
      <c r="V7" s="332"/>
      <c r="W7" s="336"/>
      <c r="X7" s="332"/>
      <c r="Y7" s="267"/>
      <c r="Z7" s="265">
        <v>652</v>
      </c>
      <c r="AA7" s="266"/>
      <c r="AB7" s="266"/>
      <c r="AC7" s="264"/>
      <c r="AD7" s="342">
        <v>625</v>
      </c>
      <c r="AE7" s="326">
        <v>325</v>
      </c>
      <c r="AF7" s="326">
        <f>AE7/AD7*100</f>
        <v>52</v>
      </c>
      <c r="AG7" s="326">
        <v>64</v>
      </c>
      <c r="AH7" s="328">
        <f>AG7/AE7*10</f>
        <v>1.9692307692307693</v>
      </c>
      <c r="AI7" s="265"/>
      <c r="AJ7" s="266"/>
      <c r="AK7" s="268"/>
      <c r="AL7" s="266"/>
      <c r="AM7" s="267"/>
      <c r="AN7" s="265"/>
      <c r="AO7" s="266"/>
      <c r="AP7" s="266"/>
      <c r="AQ7" s="264"/>
      <c r="AR7" s="265">
        <v>718</v>
      </c>
      <c r="AS7" s="266">
        <v>165</v>
      </c>
      <c r="AT7" s="266">
        <f>AS7/AR7*100</f>
        <v>22.98050139275766</v>
      </c>
      <c r="AU7" s="266">
        <v>3422</v>
      </c>
      <c r="AV7" s="267">
        <f t="shared" si="1"/>
        <v>207.39393939393938</v>
      </c>
      <c r="AW7" s="265">
        <v>65</v>
      </c>
      <c r="AX7" s="266">
        <v>65</v>
      </c>
      <c r="AY7" s="268">
        <f>AX7/AW7*100</f>
        <v>100</v>
      </c>
      <c r="AZ7" s="266">
        <v>552</v>
      </c>
      <c r="BA7" s="269">
        <f t="shared" si="2"/>
        <v>84.92307692307692</v>
      </c>
      <c r="BB7" s="265">
        <v>595</v>
      </c>
      <c r="BC7" s="266">
        <v>250</v>
      </c>
      <c r="BD7" s="268">
        <f>BC7/BB7*100</f>
        <v>42.016806722689076</v>
      </c>
      <c r="BE7" s="266">
        <v>6250</v>
      </c>
      <c r="BF7" s="270">
        <f>IF(BE7&gt;0,BE7/BC7*10,"")</f>
        <v>250</v>
      </c>
    </row>
    <row r="8" spans="1:58" ht="15.75">
      <c r="A8" s="1" t="s">
        <v>31</v>
      </c>
      <c r="B8" s="340">
        <v>210</v>
      </c>
      <c r="C8" s="270">
        <v>210</v>
      </c>
      <c r="D8" s="330">
        <f>C8/B8*100</f>
        <v>100</v>
      </c>
      <c r="E8" s="270">
        <v>197</v>
      </c>
      <c r="F8" s="341">
        <f>E8/C8*10</f>
        <v>9.380952380952381</v>
      </c>
      <c r="G8" s="329">
        <v>1295</v>
      </c>
      <c r="H8" s="266"/>
      <c r="I8" s="330"/>
      <c r="J8" s="266"/>
      <c r="K8" s="267">
        <f t="shared" si="0"/>
      </c>
      <c r="L8" s="331"/>
      <c r="M8" s="332"/>
      <c r="N8" s="332"/>
      <c r="O8" s="332"/>
      <c r="P8" s="333"/>
      <c r="Q8" s="334"/>
      <c r="R8" s="332"/>
      <c r="S8" s="332"/>
      <c r="T8" s="264"/>
      <c r="U8" s="335"/>
      <c r="V8" s="332"/>
      <c r="W8" s="336"/>
      <c r="X8" s="332"/>
      <c r="Y8" s="267"/>
      <c r="Z8" s="265"/>
      <c r="AA8" s="266"/>
      <c r="AB8" s="266"/>
      <c r="AC8" s="264"/>
      <c r="AD8" s="342">
        <v>114</v>
      </c>
      <c r="AE8" s="326"/>
      <c r="AF8" s="326"/>
      <c r="AG8" s="326"/>
      <c r="AH8" s="328"/>
      <c r="AI8" s="265"/>
      <c r="AJ8" s="266"/>
      <c r="AK8" s="268"/>
      <c r="AL8" s="266"/>
      <c r="AM8" s="267"/>
      <c r="AN8" s="265"/>
      <c r="AO8" s="266"/>
      <c r="AP8" s="266"/>
      <c r="AQ8" s="264"/>
      <c r="AR8" s="265">
        <v>100</v>
      </c>
      <c r="AS8" s="266"/>
      <c r="AT8" s="266">
        <f aca="true" t="shared" si="3" ref="AT8:AT16">AS8/AR8*100</f>
        <v>0</v>
      </c>
      <c r="AU8" s="266"/>
      <c r="AV8" s="267">
        <f t="shared" si="1"/>
      </c>
      <c r="AW8" s="265"/>
      <c r="AX8" s="266"/>
      <c r="AY8" s="268"/>
      <c r="AZ8" s="266"/>
      <c r="BA8" s="269">
        <f t="shared" si="2"/>
      </c>
      <c r="BB8" s="265"/>
      <c r="BC8" s="266"/>
      <c r="BD8" s="268"/>
      <c r="BE8" s="266"/>
      <c r="BF8" s="270">
        <f aca="true" t="shared" si="4" ref="BF8:BF27">IF(BE8&gt;0,BE8/BC8*10,"")</f>
      </c>
    </row>
    <row r="9" spans="1:58" ht="15.75">
      <c r="A9" s="1" t="s">
        <v>32</v>
      </c>
      <c r="B9" s="340">
        <v>941</v>
      </c>
      <c r="C9" s="270">
        <v>941</v>
      </c>
      <c r="D9" s="330">
        <f>C9/B9*100</f>
        <v>100</v>
      </c>
      <c r="E9" s="270">
        <v>443</v>
      </c>
      <c r="F9" s="341">
        <f>E9/C9*10</f>
        <v>4.707757704569607</v>
      </c>
      <c r="G9" s="329">
        <v>7656</v>
      </c>
      <c r="H9" s="266"/>
      <c r="I9" s="330"/>
      <c r="J9" s="266"/>
      <c r="K9" s="267">
        <f t="shared" si="0"/>
      </c>
      <c r="L9" s="331"/>
      <c r="M9" s="332"/>
      <c r="N9" s="332"/>
      <c r="O9" s="332"/>
      <c r="P9" s="333"/>
      <c r="Q9" s="334"/>
      <c r="R9" s="332"/>
      <c r="S9" s="332"/>
      <c r="T9" s="264"/>
      <c r="U9" s="335"/>
      <c r="V9" s="332"/>
      <c r="W9" s="336"/>
      <c r="X9" s="332"/>
      <c r="Y9" s="267"/>
      <c r="Z9" s="265"/>
      <c r="AA9" s="266"/>
      <c r="AB9" s="266"/>
      <c r="AC9" s="264"/>
      <c r="AD9" s="342">
        <v>910</v>
      </c>
      <c r="AE9" s="326">
        <v>890</v>
      </c>
      <c r="AF9" s="326">
        <f>AE9/AD9*100</f>
        <v>97.8021978021978</v>
      </c>
      <c r="AG9" s="326">
        <v>436</v>
      </c>
      <c r="AH9" s="328">
        <f>AG9/AE9*10</f>
        <v>4.898876404494382</v>
      </c>
      <c r="AI9" s="265">
        <v>1197</v>
      </c>
      <c r="AJ9" s="266">
        <v>156</v>
      </c>
      <c r="AK9" s="268">
        <f>AJ9/AI9*100</f>
        <v>13.032581453634084</v>
      </c>
      <c r="AL9" s="266">
        <v>207</v>
      </c>
      <c r="AM9" s="267">
        <f>AL9/AJ9*10</f>
        <v>13.269230769230768</v>
      </c>
      <c r="AN9" s="265"/>
      <c r="AO9" s="266"/>
      <c r="AP9" s="266"/>
      <c r="AQ9" s="264"/>
      <c r="AR9" s="265">
        <v>12</v>
      </c>
      <c r="AS9" s="266"/>
      <c r="AT9" s="266">
        <f t="shared" si="3"/>
        <v>0</v>
      </c>
      <c r="AU9" s="266"/>
      <c r="AV9" s="267">
        <f t="shared" si="1"/>
      </c>
      <c r="AW9" s="265">
        <v>86</v>
      </c>
      <c r="AX9" s="266"/>
      <c r="AY9" s="268"/>
      <c r="AZ9" s="266"/>
      <c r="BA9" s="269">
        <f t="shared" si="2"/>
      </c>
      <c r="BB9" s="265">
        <v>136</v>
      </c>
      <c r="BC9" s="266"/>
      <c r="BD9" s="268"/>
      <c r="BE9" s="266"/>
      <c r="BF9" s="270">
        <f t="shared" si="4"/>
      </c>
    </row>
    <row r="10" spans="1:58" ht="15.75">
      <c r="A10" s="1" t="s">
        <v>33</v>
      </c>
      <c r="B10" s="340"/>
      <c r="C10" s="270"/>
      <c r="D10" s="330"/>
      <c r="E10" s="270"/>
      <c r="F10" s="341"/>
      <c r="G10" s="329">
        <v>9953</v>
      </c>
      <c r="H10" s="266"/>
      <c r="I10" s="330"/>
      <c r="J10" s="266"/>
      <c r="K10" s="267">
        <f t="shared" si="0"/>
      </c>
      <c r="L10" s="331"/>
      <c r="M10" s="332"/>
      <c r="N10" s="332"/>
      <c r="O10" s="332"/>
      <c r="P10" s="333"/>
      <c r="Q10" s="334"/>
      <c r="R10" s="332"/>
      <c r="S10" s="332"/>
      <c r="T10" s="264"/>
      <c r="U10" s="335"/>
      <c r="V10" s="332"/>
      <c r="W10" s="336"/>
      <c r="X10" s="332"/>
      <c r="Y10" s="267"/>
      <c r="Z10" s="265"/>
      <c r="AA10" s="266"/>
      <c r="AB10" s="266"/>
      <c r="AC10" s="264"/>
      <c r="AD10" s="342"/>
      <c r="AE10" s="326"/>
      <c r="AF10" s="326"/>
      <c r="AG10" s="326"/>
      <c r="AH10" s="328"/>
      <c r="AI10" s="265"/>
      <c r="AJ10" s="266"/>
      <c r="AK10" s="268"/>
      <c r="AL10" s="266"/>
      <c r="AM10" s="267"/>
      <c r="AN10" s="265"/>
      <c r="AO10" s="266"/>
      <c r="AP10" s="266"/>
      <c r="AQ10" s="264"/>
      <c r="AR10" s="265">
        <v>600</v>
      </c>
      <c r="AS10" s="266"/>
      <c r="AT10" s="266">
        <f t="shared" si="3"/>
        <v>0</v>
      </c>
      <c r="AU10" s="266"/>
      <c r="AV10" s="267">
        <f t="shared" si="1"/>
      </c>
      <c r="AW10" s="265">
        <v>3</v>
      </c>
      <c r="AX10" s="266">
        <v>1.5</v>
      </c>
      <c r="AY10" s="268">
        <f>AX10/AW10*100</f>
        <v>50</v>
      </c>
      <c r="AZ10" s="266">
        <v>2</v>
      </c>
      <c r="BA10" s="269">
        <f t="shared" si="2"/>
        <v>13.333333333333332</v>
      </c>
      <c r="BB10" s="265"/>
      <c r="BC10" s="266"/>
      <c r="BD10" s="268"/>
      <c r="BE10" s="266"/>
      <c r="BF10" s="270">
        <f t="shared" si="4"/>
      </c>
    </row>
    <row r="11" spans="1:58" ht="15.75">
      <c r="A11" s="1" t="s">
        <v>34</v>
      </c>
      <c r="B11" s="340"/>
      <c r="C11" s="270"/>
      <c r="D11" s="330"/>
      <c r="E11" s="270"/>
      <c r="F11" s="341"/>
      <c r="G11" s="329">
        <v>16116</v>
      </c>
      <c r="H11" s="266"/>
      <c r="I11" s="330"/>
      <c r="J11" s="266"/>
      <c r="K11" s="267">
        <f t="shared" si="0"/>
      </c>
      <c r="L11" s="331"/>
      <c r="M11" s="332"/>
      <c r="N11" s="332"/>
      <c r="O11" s="332"/>
      <c r="P11" s="333"/>
      <c r="Q11" s="334"/>
      <c r="R11" s="332"/>
      <c r="S11" s="332"/>
      <c r="T11" s="264"/>
      <c r="U11" s="265"/>
      <c r="V11" s="266"/>
      <c r="W11" s="268"/>
      <c r="X11" s="266"/>
      <c r="Y11" s="267"/>
      <c r="Z11" s="265"/>
      <c r="AA11" s="266"/>
      <c r="AB11" s="266"/>
      <c r="AC11" s="264"/>
      <c r="AD11" s="342"/>
      <c r="AE11" s="326"/>
      <c r="AF11" s="326"/>
      <c r="AG11" s="326"/>
      <c r="AH11" s="328"/>
      <c r="AI11" s="265"/>
      <c r="AJ11" s="266"/>
      <c r="AK11" s="268"/>
      <c r="AL11" s="266"/>
      <c r="AM11" s="267"/>
      <c r="AN11" s="265"/>
      <c r="AO11" s="266"/>
      <c r="AP11" s="266"/>
      <c r="AQ11" s="264"/>
      <c r="AR11" s="265">
        <v>249</v>
      </c>
      <c r="AS11" s="266"/>
      <c r="AT11" s="266">
        <f t="shared" si="3"/>
        <v>0</v>
      </c>
      <c r="AU11" s="266"/>
      <c r="AV11" s="267">
        <f t="shared" si="1"/>
      </c>
      <c r="AW11" s="265">
        <v>34.4</v>
      </c>
      <c r="AX11" s="266"/>
      <c r="AY11" s="268"/>
      <c r="AZ11" s="266"/>
      <c r="BA11" s="269">
        <f t="shared" si="2"/>
      </c>
      <c r="BB11" s="265">
        <v>28.6</v>
      </c>
      <c r="BC11" s="266"/>
      <c r="BD11" s="268"/>
      <c r="BE11" s="266"/>
      <c r="BF11" s="270">
        <f t="shared" si="4"/>
      </c>
    </row>
    <row r="12" spans="1:58" ht="15.75">
      <c r="A12" s="1" t="s">
        <v>35</v>
      </c>
      <c r="B12" s="340">
        <v>329</v>
      </c>
      <c r="C12" s="270">
        <v>329</v>
      </c>
      <c r="D12" s="330">
        <f>C12/B12*100</f>
        <v>100</v>
      </c>
      <c r="E12" s="270">
        <v>130</v>
      </c>
      <c r="F12" s="341">
        <f>E12/C12*10</f>
        <v>3.951367781155015</v>
      </c>
      <c r="G12" s="329">
        <v>25784</v>
      </c>
      <c r="H12" s="266"/>
      <c r="I12" s="330"/>
      <c r="J12" s="266"/>
      <c r="K12" s="267">
        <f t="shared" si="0"/>
      </c>
      <c r="L12" s="331"/>
      <c r="M12" s="332"/>
      <c r="N12" s="332"/>
      <c r="O12" s="332"/>
      <c r="P12" s="333"/>
      <c r="Q12" s="343"/>
      <c r="R12" s="266"/>
      <c r="S12" s="266"/>
      <c r="T12" s="264"/>
      <c r="U12" s="265"/>
      <c r="V12" s="266"/>
      <c r="W12" s="268"/>
      <c r="X12" s="266"/>
      <c r="Y12" s="267">
        <f>IF(X12&gt;0,X12/V12*10,"")</f>
      </c>
      <c r="Z12" s="265"/>
      <c r="AA12" s="266"/>
      <c r="AB12" s="266"/>
      <c r="AC12" s="264"/>
      <c r="AD12" s="342"/>
      <c r="AE12" s="326"/>
      <c r="AF12" s="326"/>
      <c r="AG12" s="326"/>
      <c r="AH12" s="328"/>
      <c r="AI12" s="265"/>
      <c r="AJ12" s="266"/>
      <c r="AK12" s="268"/>
      <c r="AL12" s="266"/>
      <c r="AM12" s="267"/>
      <c r="AN12" s="265"/>
      <c r="AO12" s="266"/>
      <c r="AP12" s="266"/>
      <c r="AQ12" s="264"/>
      <c r="AR12" s="265">
        <v>3002</v>
      </c>
      <c r="AS12" s="266">
        <v>255</v>
      </c>
      <c r="AT12" s="266">
        <f t="shared" si="3"/>
        <v>8.49433710859427</v>
      </c>
      <c r="AU12" s="266">
        <v>2902</v>
      </c>
      <c r="AV12" s="267">
        <f t="shared" si="1"/>
        <v>113.80392156862746</v>
      </c>
      <c r="AW12" s="265">
        <v>122</v>
      </c>
      <c r="AX12" s="266">
        <v>111.5</v>
      </c>
      <c r="AY12" s="268">
        <f>AX12/AW12*100</f>
        <v>91.39344262295081</v>
      </c>
      <c r="AZ12" s="266">
        <v>1065</v>
      </c>
      <c r="BA12" s="269">
        <f t="shared" si="2"/>
        <v>95.51569506726457</v>
      </c>
      <c r="BB12" s="265">
        <v>177</v>
      </c>
      <c r="BC12" s="266">
        <v>107</v>
      </c>
      <c r="BD12" s="268">
        <f>BC12/BB12*100</f>
        <v>60.451977401129945</v>
      </c>
      <c r="BE12" s="266">
        <v>2362</v>
      </c>
      <c r="BF12" s="270">
        <f t="shared" si="4"/>
        <v>220.74766355140187</v>
      </c>
    </row>
    <row r="13" spans="1:58" ht="15.75">
      <c r="A13" s="1" t="s">
        <v>36</v>
      </c>
      <c r="B13" s="340">
        <v>623</v>
      </c>
      <c r="C13" s="270">
        <v>623</v>
      </c>
      <c r="D13" s="330">
        <f>C13/B13*100</f>
        <v>100</v>
      </c>
      <c r="E13" s="270">
        <v>504</v>
      </c>
      <c r="F13" s="341">
        <f>E13/C13*10</f>
        <v>8.089887640449438</v>
      </c>
      <c r="G13" s="329">
        <v>10918</v>
      </c>
      <c r="H13" s="266"/>
      <c r="I13" s="330"/>
      <c r="J13" s="266"/>
      <c r="K13" s="267">
        <f t="shared" si="0"/>
      </c>
      <c r="L13" s="331"/>
      <c r="M13" s="332"/>
      <c r="N13" s="332"/>
      <c r="O13" s="332"/>
      <c r="P13" s="333"/>
      <c r="Q13" s="343"/>
      <c r="R13" s="266"/>
      <c r="S13" s="266"/>
      <c r="T13" s="264"/>
      <c r="U13" s="265"/>
      <c r="V13" s="266"/>
      <c r="W13" s="268"/>
      <c r="X13" s="266"/>
      <c r="Y13" s="267"/>
      <c r="Z13" s="265"/>
      <c r="AA13" s="266"/>
      <c r="AB13" s="266"/>
      <c r="AC13" s="264"/>
      <c r="AD13" s="342"/>
      <c r="AE13" s="326"/>
      <c r="AF13" s="326"/>
      <c r="AG13" s="326"/>
      <c r="AH13" s="328"/>
      <c r="AI13" s="265"/>
      <c r="AJ13" s="266"/>
      <c r="AK13" s="268"/>
      <c r="AL13" s="266"/>
      <c r="AM13" s="267"/>
      <c r="AN13" s="265"/>
      <c r="AO13" s="266"/>
      <c r="AP13" s="266"/>
      <c r="AQ13" s="264"/>
      <c r="AR13" s="265">
        <v>130</v>
      </c>
      <c r="AS13" s="266"/>
      <c r="AT13" s="266">
        <f t="shared" si="3"/>
        <v>0</v>
      </c>
      <c r="AU13" s="266"/>
      <c r="AV13" s="267">
        <f t="shared" si="1"/>
      </c>
      <c r="AW13" s="265">
        <v>10</v>
      </c>
      <c r="AX13" s="266"/>
      <c r="AY13" s="268"/>
      <c r="AZ13" s="266"/>
      <c r="BA13" s="269">
        <f t="shared" si="2"/>
      </c>
      <c r="BB13" s="265">
        <v>8</v>
      </c>
      <c r="BC13" s="266"/>
      <c r="BD13" s="268"/>
      <c r="BE13" s="266"/>
      <c r="BF13" s="270">
        <f t="shared" si="4"/>
      </c>
    </row>
    <row r="14" spans="1:58" ht="17.25" customHeight="1">
      <c r="A14" s="1" t="s">
        <v>37</v>
      </c>
      <c r="B14" s="340"/>
      <c r="C14" s="270"/>
      <c r="D14" s="330"/>
      <c r="E14" s="270"/>
      <c r="F14" s="341"/>
      <c r="G14" s="329">
        <v>14341</v>
      </c>
      <c r="H14" s="266"/>
      <c r="I14" s="330"/>
      <c r="J14" s="266"/>
      <c r="K14" s="267">
        <f t="shared" si="0"/>
      </c>
      <c r="L14" s="331"/>
      <c r="M14" s="332"/>
      <c r="N14" s="332"/>
      <c r="O14" s="332"/>
      <c r="P14" s="333"/>
      <c r="Q14" s="343"/>
      <c r="R14" s="266"/>
      <c r="S14" s="266"/>
      <c r="T14" s="264"/>
      <c r="U14" s="265"/>
      <c r="V14" s="266"/>
      <c r="W14" s="268"/>
      <c r="X14" s="266"/>
      <c r="Y14" s="267">
        <f>IF(X14&gt;0,X14/V14*10,"")</f>
      </c>
      <c r="Z14" s="265"/>
      <c r="AA14" s="266"/>
      <c r="AB14" s="266"/>
      <c r="AC14" s="267">
        <f>IF(AB14&gt;0,AB14/AA14*10,"")</f>
      </c>
      <c r="AD14" s="342"/>
      <c r="AE14" s="326"/>
      <c r="AF14" s="326"/>
      <c r="AG14" s="326"/>
      <c r="AH14" s="328"/>
      <c r="AI14" s="265"/>
      <c r="AJ14" s="266"/>
      <c r="AK14" s="268"/>
      <c r="AL14" s="266"/>
      <c r="AM14" s="267"/>
      <c r="AN14" s="265"/>
      <c r="AO14" s="266"/>
      <c r="AP14" s="266"/>
      <c r="AQ14" s="264"/>
      <c r="AR14" s="265">
        <v>208</v>
      </c>
      <c r="AS14" s="266"/>
      <c r="AT14" s="266">
        <f t="shared" si="3"/>
        <v>0</v>
      </c>
      <c r="AU14" s="266"/>
      <c r="AV14" s="267">
        <f t="shared" si="1"/>
      </c>
      <c r="AW14" s="265"/>
      <c r="AX14" s="266"/>
      <c r="AY14" s="268"/>
      <c r="AZ14" s="266"/>
      <c r="BA14" s="269">
        <f t="shared" si="2"/>
      </c>
      <c r="BB14" s="265"/>
      <c r="BC14" s="266"/>
      <c r="BD14" s="268"/>
      <c r="BE14" s="266"/>
      <c r="BF14" s="270">
        <f t="shared" si="4"/>
      </c>
    </row>
    <row r="15" spans="1:58" ht="15.75">
      <c r="A15" s="1" t="s">
        <v>38</v>
      </c>
      <c r="B15" s="340">
        <v>165</v>
      </c>
      <c r="C15" s="270">
        <v>165</v>
      </c>
      <c r="D15" s="330">
        <f>C15/B15*100</f>
        <v>100</v>
      </c>
      <c r="E15" s="270">
        <v>247</v>
      </c>
      <c r="F15" s="341">
        <f>E15/C15*10</f>
        <v>14.96969696969697</v>
      </c>
      <c r="G15" s="329">
        <v>12010</v>
      </c>
      <c r="H15" s="266"/>
      <c r="I15" s="330"/>
      <c r="J15" s="266"/>
      <c r="K15" s="267">
        <f t="shared" si="0"/>
      </c>
      <c r="L15" s="331"/>
      <c r="M15" s="332"/>
      <c r="N15" s="332"/>
      <c r="O15" s="332"/>
      <c r="P15" s="333"/>
      <c r="Q15" s="343">
        <v>142</v>
      </c>
      <c r="R15" s="266"/>
      <c r="S15" s="266"/>
      <c r="T15" s="264"/>
      <c r="U15" s="265"/>
      <c r="V15" s="266"/>
      <c r="W15" s="268"/>
      <c r="X15" s="266"/>
      <c r="Y15" s="267"/>
      <c r="Z15" s="265"/>
      <c r="AA15" s="266"/>
      <c r="AB15" s="266"/>
      <c r="AC15" s="264"/>
      <c r="AD15" s="342">
        <v>100</v>
      </c>
      <c r="AE15" s="326">
        <v>100</v>
      </c>
      <c r="AF15" s="326">
        <f>AE15/AD15*100</f>
        <v>100</v>
      </c>
      <c r="AG15" s="326">
        <v>126</v>
      </c>
      <c r="AH15" s="328">
        <f>AG15/AE15*10</f>
        <v>12.6</v>
      </c>
      <c r="AI15" s="265">
        <v>1666</v>
      </c>
      <c r="AJ15" s="266">
        <v>1666</v>
      </c>
      <c r="AK15" s="268">
        <f>AJ15/AI15*100</f>
        <v>100</v>
      </c>
      <c r="AL15" s="266">
        <v>2482</v>
      </c>
      <c r="AM15" s="267">
        <f>AL15/AJ15*10</f>
        <v>14.897959183673471</v>
      </c>
      <c r="AN15" s="265"/>
      <c r="AO15" s="266"/>
      <c r="AP15" s="266"/>
      <c r="AQ15" s="264"/>
      <c r="AR15" s="265">
        <v>1166</v>
      </c>
      <c r="AS15" s="266"/>
      <c r="AT15" s="266">
        <f t="shared" si="3"/>
        <v>0</v>
      </c>
      <c r="AU15" s="266"/>
      <c r="AV15" s="267">
        <f t="shared" si="1"/>
      </c>
      <c r="AW15" s="265"/>
      <c r="AX15" s="266"/>
      <c r="AY15" s="268"/>
      <c r="AZ15" s="266"/>
      <c r="BA15" s="269">
        <f t="shared" si="2"/>
      </c>
      <c r="BB15" s="265"/>
      <c r="BC15" s="266"/>
      <c r="BD15" s="268"/>
      <c r="BE15" s="266"/>
      <c r="BF15" s="270">
        <f t="shared" si="4"/>
      </c>
    </row>
    <row r="16" spans="1:58" ht="15.75">
      <c r="A16" s="1" t="s">
        <v>39</v>
      </c>
      <c r="B16" s="340">
        <v>225</v>
      </c>
      <c r="C16" s="270">
        <v>225</v>
      </c>
      <c r="D16" s="330">
        <f>C16/B16*100</f>
        <v>100</v>
      </c>
      <c r="E16" s="270">
        <v>180</v>
      </c>
      <c r="F16" s="341">
        <f>E16/C16*10</f>
        <v>8</v>
      </c>
      <c r="G16" s="329">
        <v>11406</v>
      </c>
      <c r="H16" s="266"/>
      <c r="I16" s="330"/>
      <c r="J16" s="266"/>
      <c r="K16" s="267">
        <f t="shared" si="0"/>
      </c>
      <c r="L16" s="331"/>
      <c r="M16" s="332"/>
      <c r="N16" s="332"/>
      <c r="O16" s="332"/>
      <c r="P16" s="333"/>
      <c r="Q16" s="343"/>
      <c r="R16" s="266"/>
      <c r="S16" s="266"/>
      <c r="T16" s="264"/>
      <c r="U16" s="265"/>
      <c r="V16" s="266"/>
      <c r="W16" s="268"/>
      <c r="X16" s="266"/>
      <c r="Y16" s="267"/>
      <c r="Z16" s="265"/>
      <c r="AA16" s="266"/>
      <c r="AB16" s="266"/>
      <c r="AC16" s="264"/>
      <c r="AD16" s="342"/>
      <c r="AE16" s="326"/>
      <c r="AF16" s="326"/>
      <c r="AG16" s="326"/>
      <c r="AH16" s="328"/>
      <c r="AI16" s="265">
        <v>225</v>
      </c>
      <c r="AJ16" s="266">
        <v>225</v>
      </c>
      <c r="AK16" s="268">
        <f>AJ16/AI16*100</f>
        <v>100</v>
      </c>
      <c r="AL16" s="266">
        <v>180</v>
      </c>
      <c r="AM16" s="267">
        <f>AL16/AJ16*10</f>
        <v>8</v>
      </c>
      <c r="AN16" s="265"/>
      <c r="AO16" s="266"/>
      <c r="AP16" s="266"/>
      <c r="AQ16" s="264"/>
      <c r="AR16" s="265">
        <v>200</v>
      </c>
      <c r="AS16" s="266"/>
      <c r="AT16" s="266">
        <f t="shared" si="3"/>
        <v>0</v>
      </c>
      <c r="AU16" s="266"/>
      <c r="AV16" s="267">
        <f t="shared" si="1"/>
      </c>
      <c r="AW16" s="265"/>
      <c r="AX16" s="266"/>
      <c r="AY16" s="268"/>
      <c r="AZ16" s="266"/>
      <c r="BA16" s="269">
        <f t="shared" si="2"/>
      </c>
      <c r="BB16" s="265"/>
      <c r="BC16" s="266"/>
      <c r="BD16" s="268"/>
      <c r="BE16" s="266"/>
      <c r="BF16" s="270">
        <f t="shared" si="4"/>
      </c>
    </row>
    <row r="17" spans="1:58" ht="15.75">
      <c r="A17" s="1" t="s">
        <v>40</v>
      </c>
      <c r="B17" s="340">
        <v>1986</v>
      </c>
      <c r="C17" s="270">
        <v>1986</v>
      </c>
      <c r="D17" s="330">
        <f>C17/B17*100</f>
        <v>100</v>
      </c>
      <c r="E17" s="270">
        <v>3877</v>
      </c>
      <c r="F17" s="341">
        <f>E17/C17*10</f>
        <v>19.521651560926486</v>
      </c>
      <c r="G17" s="329">
        <v>13084</v>
      </c>
      <c r="H17" s="266"/>
      <c r="I17" s="330"/>
      <c r="J17" s="266"/>
      <c r="K17" s="267">
        <f t="shared" si="0"/>
      </c>
      <c r="L17" s="331"/>
      <c r="M17" s="332"/>
      <c r="N17" s="332"/>
      <c r="O17" s="332"/>
      <c r="P17" s="333"/>
      <c r="Q17" s="343"/>
      <c r="R17" s="266"/>
      <c r="S17" s="266"/>
      <c r="T17" s="264"/>
      <c r="U17" s="265"/>
      <c r="V17" s="266"/>
      <c r="W17" s="268"/>
      <c r="X17" s="266"/>
      <c r="Y17" s="267"/>
      <c r="Z17" s="265"/>
      <c r="AA17" s="266"/>
      <c r="AB17" s="266"/>
      <c r="AC17" s="264"/>
      <c r="AD17" s="344"/>
      <c r="AE17" s="345"/>
      <c r="AF17" s="326"/>
      <c r="AG17" s="345"/>
      <c r="AH17" s="328"/>
      <c r="AI17" s="265">
        <v>70</v>
      </c>
      <c r="AJ17" s="266">
        <v>70</v>
      </c>
      <c r="AK17" s="268">
        <f>AJ17/AI17*100</f>
        <v>100</v>
      </c>
      <c r="AL17" s="266">
        <v>25</v>
      </c>
      <c r="AM17" s="267">
        <f>AL17/AJ17*10</f>
        <v>3.5714285714285716</v>
      </c>
      <c r="AN17" s="265"/>
      <c r="AO17" s="266"/>
      <c r="AP17" s="266"/>
      <c r="AQ17" s="264"/>
      <c r="AR17" s="265">
        <v>235</v>
      </c>
      <c r="AS17" s="266">
        <v>235</v>
      </c>
      <c r="AT17" s="266">
        <f>AS17/AR17*100</f>
        <v>100</v>
      </c>
      <c r="AU17" s="266">
        <v>2154</v>
      </c>
      <c r="AV17" s="267">
        <f t="shared" si="1"/>
        <v>91.65957446808511</v>
      </c>
      <c r="AW17" s="265"/>
      <c r="AX17" s="266"/>
      <c r="AY17" s="271"/>
      <c r="AZ17" s="266"/>
      <c r="BA17" s="269">
        <f t="shared" si="2"/>
      </c>
      <c r="BB17" s="265"/>
      <c r="BC17" s="266"/>
      <c r="BD17" s="268"/>
      <c r="BE17" s="266"/>
      <c r="BF17" s="270">
        <f t="shared" si="4"/>
      </c>
    </row>
    <row r="18" spans="1:58" ht="15.75">
      <c r="A18" s="1" t="s">
        <v>41</v>
      </c>
      <c r="B18" s="340"/>
      <c r="C18" s="270"/>
      <c r="D18" s="330"/>
      <c r="E18" s="270"/>
      <c r="F18" s="341"/>
      <c r="G18" s="329">
        <v>5446</v>
      </c>
      <c r="H18" s="266"/>
      <c r="I18" s="330"/>
      <c r="J18" s="266"/>
      <c r="K18" s="267">
        <f t="shared" si="0"/>
      </c>
      <c r="L18" s="331"/>
      <c r="M18" s="332"/>
      <c r="N18" s="332"/>
      <c r="O18" s="332"/>
      <c r="P18" s="333"/>
      <c r="Q18" s="343"/>
      <c r="R18" s="266"/>
      <c r="S18" s="266"/>
      <c r="T18" s="264"/>
      <c r="U18" s="265"/>
      <c r="V18" s="266"/>
      <c r="W18" s="268"/>
      <c r="X18" s="266"/>
      <c r="Y18" s="267"/>
      <c r="Z18" s="265"/>
      <c r="AA18" s="266"/>
      <c r="AB18" s="266"/>
      <c r="AC18" s="264"/>
      <c r="AD18" s="342"/>
      <c r="AE18" s="326"/>
      <c r="AF18" s="326"/>
      <c r="AG18" s="326"/>
      <c r="AH18" s="328"/>
      <c r="AI18" s="265">
        <v>130</v>
      </c>
      <c r="AJ18" s="266">
        <v>120</v>
      </c>
      <c r="AK18" s="268">
        <f>AJ18/AI18*100</f>
        <v>92.3076923076923</v>
      </c>
      <c r="AL18" s="266">
        <v>97</v>
      </c>
      <c r="AM18" s="267">
        <f>AL18/AJ18*10</f>
        <v>8.083333333333334</v>
      </c>
      <c r="AN18" s="265"/>
      <c r="AO18" s="266"/>
      <c r="AP18" s="266"/>
      <c r="AQ18" s="264">
        <f>IF(AP18&gt;0,AP18/AO18*10,"")</f>
      </c>
      <c r="AR18" s="265">
        <v>547</v>
      </c>
      <c r="AS18" s="266">
        <v>460</v>
      </c>
      <c r="AT18" s="266">
        <f>AS18/AR18*100</f>
        <v>84.09506398537478</v>
      </c>
      <c r="AU18" s="266">
        <v>3082</v>
      </c>
      <c r="AV18" s="269">
        <f t="shared" si="1"/>
        <v>67</v>
      </c>
      <c r="AW18" s="265">
        <v>2.5</v>
      </c>
      <c r="AX18" s="266">
        <v>2.5</v>
      </c>
      <c r="AY18" s="272">
        <f>AX18/AW18*100</f>
        <v>100</v>
      </c>
      <c r="AZ18" s="266">
        <v>23</v>
      </c>
      <c r="BA18" s="269">
        <f t="shared" si="2"/>
        <v>92</v>
      </c>
      <c r="BB18" s="265">
        <v>0.5</v>
      </c>
      <c r="BC18" s="266"/>
      <c r="BD18" s="268"/>
      <c r="BE18" s="266"/>
      <c r="BF18" s="270">
        <f t="shared" si="4"/>
      </c>
    </row>
    <row r="19" spans="1:58" ht="17.25" customHeight="1">
      <c r="A19" s="1" t="s">
        <v>42</v>
      </c>
      <c r="B19" s="340">
        <v>1170</v>
      </c>
      <c r="C19" s="270">
        <v>1170</v>
      </c>
      <c r="D19" s="330">
        <f>C19/B19*100</f>
        <v>100</v>
      </c>
      <c r="E19" s="270">
        <v>601</v>
      </c>
      <c r="F19" s="341">
        <f>E19/C19*10</f>
        <v>5.136752136752136</v>
      </c>
      <c r="G19" s="329">
        <v>8042</v>
      </c>
      <c r="H19" s="266"/>
      <c r="I19" s="330"/>
      <c r="J19" s="266"/>
      <c r="K19" s="267">
        <f t="shared" si="0"/>
      </c>
      <c r="L19" s="331"/>
      <c r="M19" s="332"/>
      <c r="N19" s="332"/>
      <c r="O19" s="332"/>
      <c r="P19" s="333"/>
      <c r="Q19" s="343"/>
      <c r="R19" s="266"/>
      <c r="S19" s="266"/>
      <c r="T19" s="264"/>
      <c r="U19" s="265"/>
      <c r="V19" s="266"/>
      <c r="W19" s="268"/>
      <c r="X19" s="266"/>
      <c r="Y19" s="267"/>
      <c r="Z19" s="265"/>
      <c r="AA19" s="266"/>
      <c r="AB19" s="266"/>
      <c r="AC19" s="264"/>
      <c r="AD19" s="342">
        <v>620</v>
      </c>
      <c r="AE19" s="326">
        <v>620</v>
      </c>
      <c r="AF19" s="326">
        <f>AE19/AD19*100</f>
        <v>100</v>
      </c>
      <c r="AG19" s="326">
        <v>569</v>
      </c>
      <c r="AH19" s="328">
        <f>AG19/AE19*10</f>
        <v>9.17741935483871</v>
      </c>
      <c r="AI19" s="265"/>
      <c r="AJ19" s="266"/>
      <c r="AK19" s="268"/>
      <c r="AL19" s="266"/>
      <c r="AM19" s="267"/>
      <c r="AN19" s="265"/>
      <c r="AO19" s="266"/>
      <c r="AP19" s="266"/>
      <c r="AQ19" s="264"/>
      <c r="AR19" s="265">
        <v>502</v>
      </c>
      <c r="AS19" s="266">
        <v>276</v>
      </c>
      <c r="AT19" s="266">
        <f>AS19/AR19*100</f>
        <v>54.980079681274894</v>
      </c>
      <c r="AU19" s="266">
        <v>3398</v>
      </c>
      <c r="AV19" s="269">
        <f t="shared" si="1"/>
        <v>123.1159420289855</v>
      </c>
      <c r="AW19" s="265">
        <v>11</v>
      </c>
      <c r="AX19" s="266"/>
      <c r="AY19" s="272"/>
      <c r="AZ19" s="266"/>
      <c r="BA19" s="269">
        <f t="shared" si="2"/>
      </c>
      <c r="BB19" s="265">
        <v>2</v>
      </c>
      <c r="BC19" s="266"/>
      <c r="BD19" s="268"/>
      <c r="BE19" s="266"/>
      <c r="BF19" s="270">
        <f t="shared" si="4"/>
      </c>
    </row>
    <row r="20" spans="1:58" ht="15.75">
      <c r="A20" s="1" t="s">
        <v>43</v>
      </c>
      <c r="B20" s="340"/>
      <c r="C20" s="270"/>
      <c r="D20" s="330"/>
      <c r="E20" s="270"/>
      <c r="F20" s="341"/>
      <c r="G20" s="329">
        <v>15282</v>
      </c>
      <c r="H20" s="266"/>
      <c r="I20" s="330"/>
      <c r="J20" s="266"/>
      <c r="K20" s="267">
        <f t="shared" si="0"/>
      </c>
      <c r="L20" s="331"/>
      <c r="M20" s="332"/>
      <c r="N20" s="332"/>
      <c r="O20" s="332"/>
      <c r="P20" s="333"/>
      <c r="Q20" s="343">
        <v>180</v>
      </c>
      <c r="R20" s="266"/>
      <c r="S20" s="266"/>
      <c r="T20" s="267">
        <f>IF(S20&gt;0,S20/R20*10,"")</f>
      </c>
      <c r="U20" s="265">
        <v>898</v>
      </c>
      <c r="V20" s="266"/>
      <c r="W20" s="268"/>
      <c r="X20" s="266"/>
      <c r="Y20" s="267"/>
      <c r="Z20" s="265"/>
      <c r="AA20" s="266"/>
      <c r="AB20" s="266"/>
      <c r="AC20" s="264"/>
      <c r="AD20" s="342">
        <v>108</v>
      </c>
      <c r="AE20" s="326">
        <v>108</v>
      </c>
      <c r="AF20" s="326">
        <f>AE20/AD20*100</f>
        <v>100</v>
      </c>
      <c r="AG20" s="326">
        <v>45</v>
      </c>
      <c r="AH20" s="328">
        <f>AG20/AE20*10</f>
        <v>4.166666666666667</v>
      </c>
      <c r="AI20" s="265">
        <v>5</v>
      </c>
      <c r="AJ20" s="266"/>
      <c r="AK20" s="268"/>
      <c r="AL20" s="266"/>
      <c r="AM20" s="267"/>
      <c r="AN20" s="265"/>
      <c r="AO20" s="266"/>
      <c r="AP20" s="266"/>
      <c r="AQ20" s="264"/>
      <c r="AR20" s="265">
        <v>345</v>
      </c>
      <c r="AS20" s="266">
        <v>345</v>
      </c>
      <c r="AT20" s="266">
        <f>AS20/AR20*100</f>
        <v>100</v>
      </c>
      <c r="AU20" s="266">
        <v>5520</v>
      </c>
      <c r="AV20" s="269">
        <f t="shared" si="1"/>
        <v>160</v>
      </c>
      <c r="AW20" s="265">
        <v>265</v>
      </c>
      <c r="AX20" s="266">
        <v>62</v>
      </c>
      <c r="AY20" s="272">
        <f>AX20/AW20*100</f>
        <v>23.39622641509434</v>
      </c>
      <c r="AZ20" s="266">
        <v>465</v>
      </c>
      <c r="BA20" s="269">
        <f t="shared" si="2"/>
        <v>75</v>
      </c>
      <c r="BB20" s="265">
        <v>49</v>
      </c>
      <c r="BC20" s="266"/>
      <c r="BD20" s="268"/>
      <c r="BE20" s="266"/>
      <c r="BF20" s="270">
        <f t="shared" si="4"/>
      </c>
    </row>
    <row r="21" spans="1:58" ht="15.75">
      <c r="A21" s="1" t="s">
        <v>44</v>
      </c>
      <c r="B21" s="340"/>
      <c r="C21" s="270"/>
      <c r="D21" s="330"/>
      <c r="E21" s="270"/>
      <c r="F21" s="341"/>
      <c r="G21" s="329">
        <v>2459</v>
      </c>
      <c r="H21" s="266"/>
      <c r="I21" s="330"/>
      <c r="J21" s="266"/>
      <c r="K21" s="267">
        <f t="shared" si="0"/>
      </c>
      <c r="L21" s="331"/>
      <c r="M21" s="332"/>
      <c r="N21" s="332"/>
      <c r="O21" s="332"/>
      <c r="P21" s="333"/>
      <c r="Q21" s="343"/>
      <c r="R21" s="266"/>
      <c r="S21" s="266"/>
      <c r="T21" s="264"/>
      <c r="U21" s="265">
        <v>4844</v>
      </c>
      <c r="V21" s="266">
        <v>701</v>
      </c>
      <c r="W21" s="268">
        <f>V21/U21*100</f>
        <v>14.471511147811725</v>
      </c>
      <c r="X21" s="266">
        <v>1129</v>
      </c>
      <c r="Y21" s="267">
        <f>IF(X21&gt;0,X21/V21*10,"")</f>
        <v>16.105563480741797</v>
      </c>
      <c r="Z21" s="335"/>
      <c r="AA21" s="332"/>
      <c r="AB21" s="332"/>
      <c r="AC21" s="264"/>
      <c r="AD21" s="342"/>
      <c r="AE21" s="326"/>
      <c r="AF21" s="326"/>
      <c r="AG21" s="326"/>
      <c r="AH21" s="328"/>
      <c r="AI21" s="265"/>
      <c r="AJ21" s="266"/>
      <c r="AK21" s="268"/>
      <c r="AL21" s="266"/>
      <c r="AM21" s="267"/>
      <c r="AN21" s="265"/>
      <c r="AO21" s="266"/>
      <c r="AP21" s="266"/>
      <c r="AQ21" s="264"/>
      <c r="AR21" s="265">
        <v>738</v>
      </c>
      <c r="AS21" s="266">
        <v>274</v>
      </c>
      <c r="AT21" s="266">
        <f>AS21/AR21*100</f>
        <v>37.12737127371274</v>
      </c>
      <c r="AU21" s="266">
        <v>5609</v>
      </c>
      <c r="AV21" s="269">
        <f t="shared" si="1"/>
        <v>204.7080291970803</v>
      </c>
      <c r="AW21" s="265"/>
      <c r="AX21" s="266"/>
      <c r="AY21" s="272"/>
      <c r="AZ21" s="266"/>
      <c r="BA21" s="269">
        <f t="shared" si="2"/>
      </c>
      <c r="BB21" s="265">
        <v>55</v>
      </c>
      <c r="BC21" s="266"/>
      <c r="BD21" s="268"/>
      <c r="BE21" s="266"/>
      <c r="BF21" s="270">
        <f t="shared" si="4"/>
      </c>
    </row>
    <row r="22" spans="1:58" ht="15.75">
      <c r="A22" s="1" t="s">
        <v>45</v>
      </c>
      <c r="B22" s="340"/>
      <c r="C22" s="270"/>
      <c r="D22" s="330"/>
      <c r="E22" s="270"/>
      <c r="F22" s="341"/>
      <c r="G22" s="329">
        <v>5436</v>
      </c>
      <c r="H22" s="266"/>
      <c r="I22" s="330"/>
      <c r="J22" s="266"/>
      <c r="K22" s="267">
        <f t="shared" si="0"/>
      </c>
      <c r="L22" s="331"/>
      <c r="M22" s="266"/>
      <c r="N22" s="266"/>
      <c r="O22" s="332"/>
      <c r="P22" s="333"/>
      <c r="Q22" s="343"/>
      <c r="R22" s="266"/>
      <c r="S22" s="266"/>
      <c r="T22" s="264"/>
      <c r="U22" s="265"/>
      <c r="V22" s="266"/>
      <c r="W22" s="268"/>
      <c r="X22" s="266"/>
      <c r="Y22" s="267"/>
      <c r="Z22" s="335"/>
      <c r="AA22" s="332"/>
      <c r="AB22" s="332"/>
      <c r="AC22" s="264"/>
      <c r="AD22" s="342"/>
      <c r="AE22" s="326"/>
      <c r="AF22" s="326"/>
      <c r="AG22" s="326"/>
      <c r="AH22" s="328"/>
      <c r="AI22" s="265"/>
      <c r="AJ22" s="266"/>
      <c r="AK22" s="268"/>
      <c r="AL22" s="266"/>
      <c r="AM22" s="267"/>
      <c r="AN22" s="265"/>
      <c r="AO22" s="266"/>
      <c r="AP22" s="266"/>
      <c r="AQ22" s="264"/>
      <c r="AR22" s="265"/>
      <c r="AS22" s="266"/>
      <c r="AT22" s="266"/>
      <c r="AU22" s="266"/>
      <c r="AV22" s="269"/>
      <c r="AW22" s="265">
        <v>11</v>
      </c>
      <c r="AX22" s="266"/>
      <c r="AY22" s="272"/>
      <c r="AZ22" s="266"/>
      <c r="BA22" s="269">
        <f t="shared" si="2"/>
      </c>
      <c r="BB22" s="265">
        <v>1</v>
      </c>
      <c r="BC22" s="266"/>
      <c r="BD22" s="268"/>
      <c r="BE22" s="266"/>
      <c r="BF22" s="270">
        <f t="shared" si="4"/>
      </c>
    </row>
    <row r="23" spans="1:58" ht="15.75">
      <c r="A23" s="1" t="s">
        <v>46</v>
      </c>
      <c r="B23" s="340"/>
      <c r="C23" s="270"/>
      <c r="D23" s="330"/>
      <c r="E23" s="270"/>
      <c r="F23" s="341"/>
      <c r="G23" s="329">
        <v>9034</v>
      </c>
      <c r="H23" s="266"/>
      <c r="I23" s="330"/>
      <c r="J23" s="266"/>
      <c r="K23" s="267">
        <f t="shared" si="0"/>
      </c>
      <c r="L23" s="346">
        <v>1697</v>
      </c>
      <c r="M23" s="266">
        <v>515</v>
      </c>
      <c r="N23" s="268">
        <f>M23/L23*100</f>
        <v>30.347672362993517</v>
      </c>
      <c r="O23" s="266">
        <v>17800</v>
      </c>
      <c r="P23" s="347">
        <f>IF(O23&gt;0,O23/M23*10,"")</f>
        <v>345.63106796116506</v>
      </c>
      <c r="Q23" s="343">
        <v>2020</v>
      </c>
      <c r="R23" s="266">
        <v>669</v>
      </c>
      <c r="S23" s="266">
        <v>207</v>
      </c>
      <c r="T23" s="267">
        <f>IF(S23&gt;0,S23/R23*10,"")</f>
        <v>3.094170403587444</v>
      </c>
      <c r="U23" s="265"/>
      <c r="V23" s="266"/>
      <c r="W23" s="268"/>
      <c r="X23" s="266"/>
      <c r="Y23" s="267"/>
      <c r="Z23" s="335"/>
      <c r="AA23" s="332"/>
      <c r="AB23" s="332"/>
      <c r="AC23" s="264"/>
      <c r="AD23" s="342"/>
      <c r="AE23" s="326"/>
      <c r="AF23" s="326"/>
      <c r="AG23" s="326"/>
      <c r="AH23" s="328"/>
      <c r="AI23" s="265"/>
      <c r="AJ23" s="266"/>
      <c r="AK23" s="268"/>
      <c r="AL23" s="266"/>
      <c r="AM23" s="267"/>
      <c r="AN23" s="265">
        <v>15</v>
      </c>
      <c r="AO23" s="266"/>
      <c r="AP23" s="266"/>
      <c r="AQ23" s="264"/>
      <c r="AR23" s="265">
        <v>1487</v>
      </c>
      <c r="AS23" s="266">
        <v>107</v>
      </c>
      <c r="AT23" s="266">
        <f>AS23/AR23*100</f>
        <v>7.195696032279758</v>
      </c>
      <c r="AU23" s="266">
        <v>1074</v>
      </c>
      <c r="AV23" s="269">
        <f>IF(AU23&gt;0,AU23/AS23*10,"")</f>
        <v>100.37383177570094</v>
      </c>
      <c r="AW23" s="265">
        <v>8</v>
      </c>
      <c r="AX23" s="266">
        <v>8</v>
      </c>
      <c r="AY23" s="272">
        <f>AX23/AW23*100</f>
        <v>100</v>
      </c>
      <c r="AZ23" s="266">
        <v>104</v>
      </c>
      <c r="BA23" s="269">
        <f t="shared" si="2"/>
        <v>130</v>
      </c>
      <c r="BB23" s="265">
        <v>42</v>
      </c>
      <c r="BC23" s="266">
        <v>22</v>
      </c>
      <c r="BD23" s="271">
        <f>BC23/BB23*100</f>
        <v>52.38095238095239</v>
      </c>
      <c r="BE23" s="266">
        <v>99</v>
      </c>
      <c r="BF23" s="270">
        <f t="shared" si="4"/>
        <v>45</v>
      </c>
    </row>
    <row r="24" spans="1:58" ht="15.75">
      <c r="A24" s="1" t="s">
        <v>47</v>
      </c>
      <c r="B24" s="340"/>
      <c r="C24" s="270"/>
      <c r="D24" s="330"/>
      <c r="E24" s="270"/>
      <c r="F24" s="341"/>
      <c r="G24" s="329">
        <v>10942</v>
      </c>
      <c r="H24" s="266"/>
      <c r="I24" s="330"/>
      <c r="J24" s="266"/>
      <c r="K24" s="267">
        <f t="shared" si="0"/>
      </c>
      <c r="L24" s="346">
        <v>10037</v>
      </c>
      <c r="M24" s="266">
        <v>640</v>
      </c>
      <c r="N24" s="268">
        <f>M24/L24*100</f>
        <v>6.376407293015841</v>
      </c>
      <c r="O24" s="266">
        <v>20810</v>
      </c>
      <c r="P24" s="347">
        <f>IF(O24&gt;0,O24/M24*10,"")</f>
        <v>325.15625</v>
      </c>
      <c r="Q24" s="343">
        <v>78</v>
      </c>
      <c r="R24" s="266"/>
      <c r="S24" s="266"/>
      <c r="T24" s="267">
        <f>IF(S24&gt;0,S24/R24*10,"")</f>
      </c>
      <c r="U24" s="265">
        <v>150</v>
      </c>
      <c r="V24" s="266">
        <v>150</v>
      </c>
      <c r="W24" s="268"/>
      <c r="X24" s="266">
        <v>405</v>
      </c>
      <c r="Y24" s="267"/>
      <c r="Z24" s="335"/>
      <c r="AA24" s="332"/>
      <c r="AB24" s="332"/>
      <c r="AC24" s="264"/>
      <c r="AD24" s="342"/>
      <c r="AE24" s="326"/>
      <c r="AF24" s="326"/>
      <c r="AG24" s="326"/>
      <c r="AH24" s="328"/>
      <c r="AI24" s="265">
        <v>102</v>
      </c>
      <c r="AJ24" s="266"/>
      <c r="AK24" s="268"/>
      <c r="AL24" s="266"/>
      <c r="AM24" s="267"/>
      <c r="AN24" s="265"/>
      <c r="AO24" s="266"/>
      <c r="AP24" s="266"/>
      <c r="AQ24" s="264"/>
      <c r="AR24" s="265"/>
      <c r="AS24" s="266"/>
      <c r="AT24" s="266"/>
      <c r="AU24" s="266"/>
      <c r="AV24" s="269"/>
      <c r="AW24" s="265">
        <v>850</v>
      </c>
      <c r="AX24" s="266">
        <v>413</v>
      </c>
      <c r="AY24" s="272">
        <f>AX24/AW24*100</f>
        <v>48.58823529411765</v>
      </c>
      <c r="AZ24" s="266">
        <v>5698</v>
      </c>
      <c r="BA24" s="269">
        <f t="shared" si="2"/>
        <v>137.96610169491527</v>
      </c>
      <c r="BB24" s="265">
        <v>145</v>
      </c>
      <c r="BC24" s="266">
        <v>3</v>
      </c>
      <c r="BD24" s="271">
        <f>BC24/BB24*100</f>
        <v>2.0689655172413794</v>
      </c>
      <c r="BE24" s="266">
        <v>45</v>
      </c>
      <c r="BF24" s="270">
        <f t="shared" si="4"/>
        <v>150</v>
      </c>
    </row>
    <row r="25" spans="1:58" ht="16.5" thickBot="1">
      <c r="A25" s="1" t="s">
        <v>48</v>
      </c>
      <c r="B25" s="340">
        <v>298</v>
      </c>
      <c r="C25" s="270">
        <v>298</v>
      </c>
      <c r="D25" s="330">
        <f>C25/B25*100</f>
        <v>100</v>
      </c>
      <c r="E25" s="270">
        <v>178</v>
      </c>
      <c r="F25" s="341">
        <f>E25/C25*10</f>
        <v>5.973154362416108</v>
      </c>
      <c r="G25" s="329">
        <v>25339</v>
      </c>
      <c r="H25" s="266"/>
      <c r="I25" s="330"/>
      <c r="J25" s="266"/>
      <c r="K25" s="267">
        <f t="shared" si="0"/>
      </c>
      <c r="L25" s="346">
        <v>1232</v>
      </c>
      <c r="M25" s="266">
        <v>25</v>
      </c>
      <c r="N25" s="268"/>
      <c r="O25" s="266">
        <v>921</v>
      </c>
      <c r="P25" s="347">
        <f>IF(O25&gt;0,O25/M25*10,"")</f>
        <v>368.40000000000003</v>
      </c>
      <c r="Q25" s="343">
        <v>2278</v>
      </c>
      <c r="R25" s="266">
        <v>40</v>
      </c>
      <c r="S25" s="266">
        <v>86</v>
      </c>
      <c r="T25" s="264">
        <f>IF(S25&gt;0,S25/R25*10,"")</f>
        <v>21.5</v>
      </c>
      <c r="U25" s="265">
        <v>793</v>
      </c>
      <c r="V25" s="266">
        <v>220</v>
      </c>
      <c r="W25" s="268">
        <f>V25/U25*100</f>
        <v>27.742749054224465</v>
      </c>
      <c r="X25" s="266">
        <v>284</v>
      </c>
      <c r="Y25" s="267">
        <f>X25/V25*10</f>
        <v>12.90909090909091</v>
      </c>
      <c r="Z25" s="335"/>
      <c r="AA25" s="332"/>
      <c r="AB25" s="332"/>
      <c r="AC25" s="341"/>
      <c r="AD25" s="342">
        <v>728</v>
      </c>
      <c r="AE25" s="326"/>
      <c r="AF25" s="326"/>
      <c r="AG25" s="326"/>
      <c r="AH25" s="328"/>
      <c r="AI25" s="265"/>
      <c r="AJ25" s="266"/>
      <c r="AK25" s="268"/>
      <c r="AL25" s="266"/>
      <c r="AM25" s="267"/>
      <c r="AN25" s="265"/>
      <c r="AO25" s="266"/>
      <c r="AP25" s="266"/>
      <c r="AQ25" s="264"/>
      <c r="AR25" s="265">
        <v>2632</v>
      </c>
      <c r="AS25" s="266">
        <v>619</v>
      </c>
      <c r="AT25" s="266">
        <f>AS25/AR25*100</f>
        <v>23.51823708206687</v>
      </c>
      <c r="AU25" s="266">
        <v>13217</v>
      </c>
      <c r="AV25" s="269">
        <f>IF(AU25&gt;0,AU25/AS25*10,"")</f>
        <v>213.52180936995154</v>
      </c>
      <c r="AW25" s="265">
        <v>25</v>
      </c>
      <c r="AX25" s="266">
        <v>15</v>
      </c>
      <c r="AY25" s="272">
        <f>AX25/AW25*100</f>
        <v>60</v>
      </c>
      <c r="AZ25" s="266">
        <v>225</v>
      </c>
      <c r="BA25" s="267">
        <f t="shared" si="2"/>
        <v>150</v>
      </c>
      <c r="BB25" s="265"/>
      <c r="BC25" s="266"/>
      <c r="BD25" s="271"/>
      <c r="BE25" s="266"/>
      <c r="BF25" s="270">
        <f t="shared" si="4"/>
      </c>
    </row>
    <row r="26" spans="1:58" ht="16.5" hidden="1" thickBot="1">
      <c r="A26" s="67" t="s">
        <v>69</v>
      </c>
      <c r="B26" s="348"/>
      <c r="C26" s="279"/>
      <c r="D26" s="349"/>
      <c r="E26" s="279"/>
      <c r="F26" s="350"/>
      <c r="G26" s="351"/>
      <c r="H26" s="275"/>
      <c r="I26" s="349"/>
      <c r="J26" s="275"/>
      <c r="K26" s="278"/>
      <c r="L26" s="352"/>
      <c r="M26" s="275"/>
      <c r="N26" s="271"/>
      <c r="O26" s="275"/>
      <c r="P26" s="353"/>
      <c r="Q26" s="354"/>
      <c r="R26" s="275"/>
      <c r="S26" s="275"/>
      <c r="T26" s="273"/>
      <c r="U26" s="274"/>
      <c r="V26" s="275"/>
      <c r="W26" s="271"/>
      <c r="X26" s="275"/>
      <c r="Y26" s="278"/>
      <c r="Z26" s="355"/>
      <c r="AA26" s="356"/>
      <c r="AB26" s="356"/>
      <c r="AC26" s="350"/>
      <c r="AD26" s="357"/>
      <c r="AE26" s="358"/>
      <c r="AF26" s="358"/>
      <c r="AG26" s="358"/>
      <c r="AH26" s="359"/>
      <c r="AI26" s="274"/>
      <c r="AJ26" s="275"/>
      <c r="AK26" s="271"/>
      <c r="AL26" s="275"/>
      <c r="AM26" s="278"/>
      <c r="AN26" s="274"/>
      <c r="AO26" s="275"/>
      <c r="AP26" s="275"/>
      <c r="AQ26" s="273"/>
      <c r="AR26" s="274"/>
      <c r="AS26" s="275"/>
      <c r="AT26" s="275"/>
      <c r="AU26" s="275"/>
      <c r="AV26" s="276"/>
      <c r="AW26" s="274"/>
      <c r="AX26" s="275"/>
      <c r="AY26" s="277"/>
      <c r="AZ26" s="275"/>
      <c r="BA26" s="278"/>
      <c r="BB26" s="274">
        <v>89</v>
      </c>
      <c r="BC26" s="275">
        <v>3.45</v>
      </c>
      <c r="BD26" s="271">
        <f>BC26/BB26*100</f>
        <v>3.876404494382023</v>
      </c>
      <c r="BE26" s="275">
        <v>168</v>
      </c>
      <c r="BF26" s="279">
        <f t="shared" si="4"/>
        <v>486.9565217391304</v>
      </c>
    </row>
    <row r="27" spans="1:58" ht="16.5" thickBot="1">
      <c r="A27" s="100" t="s">
        <v>49</v>
      </c>
      <c r="B27" s="360">
        <f>SUM(B5:B25)</f>
        <v>6177</v>
      </c>
      <c r="C27" s="360">
        <f>SUM(C5:C25)</f>
        <v>6177</v>
      </c>
      <c r="D27" s="361">
        <f>C27/B27*100</f>
        <v>100</v>
      </c>
      <c r="E27" s="360">
        <f>SUM(E5:E25)</f>
        <v>6497</v>
      </c>
      <c r="F27" s="362">
        <f>E27/C27*10</f>
        <v>10.518050833738059</v>
      </c>
      <c r="G27" s="285">
        <f>SUM(G5:G25)</f>
        <v>216725</v>
      </c>
      <c r="H27" s="286">
        <f>SUM(H6:H25)</f>
        <v>0</v>
      </c>
      <c r="I27" s="363">
        <f>H27/G27*100</f>
        <v>0</v>
      </c>
      <c r="J27" s="286">
        <f>SUM(J6:J25)</f>
        <v>0</v>
      </c>
      <c r="K27" s="288">
        <f t="shared" si="0"/>
      </c>
      <c r="L27" s="364">
        <f>SUM(L5:L25)</f>
        <v>12966</v>
      </c>
      <c r="M27" s="365">
        <f>SUM(M6:M25)</f>
        <v>1180</v>
      </c>
      <c r="N27" s="366">
        <f>M27/L27*100</f>
        <v>9.100724973006324</v>
      </c>
      <c r="O27" s="367">
        <f>SUM(O6:O25)</f>
        <v>39531</v>
      </c>
      <c r="P27" s="368">
        <f>IF(O27&gt;0,O27/M27*10,"")</f>
        <v>335.00847457627117</v>
      </c>
      <c r="Q27" s="367">
        <f>SUM(Q5:Q25)</f>
        <v>4698</v>
      </c>
      <c r="R27" s="286">
        <f>SUM(R6:R25)</f>
        <v>709</v>
      </c>
      <c r="S27" s="286">
        <f>SUM(S6:S25)</f>
        <v>293</v>
      </c>
      <c r="T27" s="369">
        <f>IF(S27&gt;0,S27/R27*10,"")</f>
        <v>4.132581100141044</v>
      </c>
      <c r="U27" s="285">
        <f>SUM(U5:U25)</f>
        <v>6685</v>
      </c>
      <c r="V27" s="286">
        <f>SUM(V6:V25)</f>
        <v>1071</v>
      </c>
      <c r="W27" s="289">
        <f>V27/U27*100</f>
        <v>16.020942408376964</v>
      </c>
      <c r="X27" s="286">
        <f>SUM(X6:X25)</f>
        <v>1818</v>
      </c>
      <c r="Y27" s="369">
        <f>IF(X27&gt;0,X27/V27*10,"")</f>
        <v>16.974789915966387</v>
      </c>
      <c r="Z27" s="285">
        <f>SUM(Z5:Z25)</f>
        <v>652</v>
      </c>
      <c r="AA27" s="286">
        <f>SUM(AA6:AA25)</f>
        <v>0</v>
      </c>
      <c r="AB27" s="286">
        <f>SUM(AB6:AB25)</f>
        <v>0</v>
      </c>
      <c r="AC27" s="369" t="e">
        <f>AB27/AA27*10</f>
        <v>#DIV/0!</v>
      </c>
      <c r="AD27" s="370">
        <f>SUM(AD6:AD25)</f>
        <v>3205</v>
      </c>
      <c r="AE27" s="360">
        <f>SUM(AE6:AE25)</f>
        <v>2043</v>
      </c>
      <c r="AF27" s="371">
        <f>AE27/AD27*100</f>
        <v>63.74414976599064</v>
      </c>
      <c r="AG27" s="360">
        <f>SUM(AG6:AG25)</f>
        <v>1240</v>
      </c>
      <c r="AH27" s="372">
        <f>AG27/AE27*10</f>
        <v>6.069505628976994</v>
      </c>
      <c r="AI27" s="285">
        <f>SUM(AI5:AI25)</f>
        <v>5618</v>
      </c>
      <c r="AJ27" s="286">
        <f>SUM(AJ5:AJ26)</f>
        <v>3747</v>
      </c>
      <c r="AK27" s="289">
        <f>AJ27/AI27*100</f>
        <v>66.69633321466713</v>
      </c>
      <c r="AL27" s="286">
        <f>SUM(AL5:AL26)</f>
        <v>4602</v>
      </c>
      <c r="AM27" s="288">
        <f>AL27/AJ27*10</f>
        <v>12.281825460368294</v>
      </c>
      <c r="AN27" s="285">
        <f>SUM(AN5:AN25)</f>
        <v>15</v>
      </c>
      <c r="AO27" s="286"/>
      <c r="AP27" s="286"/>
      <c r="AQ27" s="280"/>
      <c r="AR27" s="281">
        <f>SUM(AR6:AR25)</f>
        <v>13021</v>
      </c>
      <c r="AS27" s="280">
        <f>SUM(AS6:AS25)</f>
        <v>2866</v>
      </c>
      <c r="AT27" s="282">
        <f>AS27/AR27*100</f>
        <v>22.010598264342214</v>
      </c>
      <c r="AU27" s="283">
        <f>SUM(AU6:AU25)</f>
        <v>40623</v>
      </c>
      <c r="AV27" s="284">
        <f>IF(AU27&gt;0,AU27/AS27*10,"")</f>
        <v>141.74110258199582</v>
      </c>
      <c r="AW27" s="285">
        <f>SUM(AW5:AW25)</f>
        <v>1504.9</v>
      </c>
      <c r="AX27" s="286">
        <f>SUM(AX5:AX25)</f>
        <v>678.5</v>
      </c>
      <c r="AY27" s="287">
        <f>AX27/AW27*100</f>
        <v>45.08605222938401</v>
      </c>
      <c r="AZ27" s="286">
        <f>SUM(AZ5:AZ25)</f>
        <v>8134</v>
      </c>
      <c r="BA27" s="288">
        <f>AZ27/AX27*10</f>
        <v>119.88209285187915</v>
      </c>
      <c r="BB27" s="285">
        <f>SUM(BB5:BB26)</f>
        <v>1328.1</v>
      </c>
      <c r="BC27" s="285">
        <f>SUM(BC5:BC26)</f>
        <v>385.45</v>
      </c>
      <c r="BD27" s="289">
        <f>BC27/BB27*100</f>
        <v>29.02266395602741</v>
      </c>
      <c r="BE27" s="285">
        <f>SUM(BE5:BE26)</f>
        <v>8924</v>
      </c>
      <c r="BF27" s="290">
        <f t="shared" si="4"/>
        <v>231.52159813205344</v>
      </c>
    </row>
    <row r="28" spans="1:58" ht="16.5" thickBot="1">
      <c r="A28" s="373" t="s">
        <v>50</v>
      </c>
      <c r="B28" s="374">
        <v>7277</v>
      </c>
      <c r="C28" s="374">
        <v>6312</v>
      </c>
      <c r="D28" s="296">
        <v>86.73904081352205</v>
      </c>
      <c r="E28" s="374">
        <v>3364.8</v>
      </c>
      <c r="F28" s="294">
        <v>5.330798479087453</v>
      </c>
      <c r="G28" s="292"/>
      <c r="H28" s="293"/>
      <c r="I28" s="296"/>
      <c r="J28" s="293"/>
      <c r="K28" s="291"/>
      <c r="L28" s="375">
        <v>14727</v>
      </c>
      <c r="M28" s="376">
        <v>2601</v>
      </c>
      <c r="N28" s="376">
        <v>17.661438174781015</v>
      </c>
      <c r="O28" s="376">
        <v>83653</v>
      </c>
      <c r="P28" s="377">
        <v>321.61860822760474</v>
      </c>
      <c r="Q28" s="378"/>
      <c r="R28" s="293"/>
      <c r="S28" s="293"/>
      <c r="T28" s="291"/>
      <c r="U28" s="292">
        <v>12729</v>
      </c>
      <c r="V28" s="293">
        <v>5670</v>
      </c>
      <c r="W28" s="296">
        <v>44.543954748998345</v>
      </c>
      <c r="X28" s="293">
        <v>3939</v>
      </c>
      <c r="Y28" s="291">
        <v>6.947089947089947</v>
      </c>
      <c r="Z28" s="292"/>
      <c r="AA28" s="293"/>
      <c r="AB28" s="293"/>
      <c r="AC28" s="291"/>
      <c r="AD28" s="292">
        <v>3712</v>
      </c>
      <c r="AE28" s="293">
        <v>472</v>
      </c>
      <c r="AF28" s="379">
        <v>12.71551724137931</v>
      </c>
      <c r="AG28" s="293">
        <v>208</v>
      </c>
      <c r="AH28" s="294">
        <v>4.406779661016949</v>
      </c>
      <c r="AI28" s="292">
        <v>1311</v>
      </c>
      <c r="AJ28" s="293">
        <v>1311</v>
      </c>
      <c r="AK28" s="296">
        <v>100</v>
      </c>
      <c r="AL28" s="293">
        <v>524</v>
      </c>
      <c r="AM28" s="294">
        <v>3.9969488939740656</v>
      </c>
      <c r="AN28" s="292"/>
      <c r="AO28" s="293"/>
      <c r="AP28" s="293"/>
      <c r="AQ28" s="291"/>
      <c r="AR28" s="292">
        <v>13041</v>
      </c>
      <c r="AS28" s="293">
        <v>8663</v>
      </c>
      <c r="AT28" s="293">
        <v>66.42895483475193</v>
      </c>
      <c r="AU28" s="293">
        <v>125702</v>
      </c>
      <c r="AV28" s="294">
        <v>145.1021586055639</v>
      </c>
      <c r="AW28" s="292">
        <v>1849.8</v>
      </c>
      <c r="AX28" s="293">
        <v>685</v>
      </c>
      <c r="AY28" s="293">
        <v>37.03103038166288</v>
      </c>
      <c r="AZ28" s="293">
        <v>9490</v>
      </c>
      <c r="BA28" s="294">
        <v>138.54014598540147</v>
      </c>
      <c r="BB28" s="292">
        <v>1282.7</v>
      </c>
      <c r="BC28" s="293">
        <v>199</v>
      </c>
      <c r="BD28" s="295">
        <v>15.514149840180869</v>
      </c>
      <c r="BE28" s="293">
        <v>4609.4</v>
      </c>
      <c r="BF28" s="296">
        <v>231.62814070351757</v>
      </c>
    </row>
  </sheetData>
  <sheetProtection selectLockedCells="1" selectUnlockedCells="1"/>
  <mergeCells count="15">
    <mergeCell ref="Z3:AC3"/>
    <mergeCell ref="A3:A4"/>
    <mergeCell ref="B3:F3"/>
    <mergeCell ref="G3:K3"/>
    <mergeCell ref="L3:P3"/>
    <mergeCell ref="AD3:AH3"/>
    <mergeCell ref="Q3:T3"/>
    <mergeCell ref="U3:Y3"/>
    <mergeCell ref="BD2:BF2"/>
    <mergeCell ref="AW3:BA3"/>
    <mergeCell ref="BB3:BF3"/>
    <mergeCell ref="AI3:AM3"/>
    <mergeCell ref="AN3:AQ3"/>
    <mergeCell ref="U1:AM2"/>
    <mergeCell ref="AR3:AV3"/>
  </mergeCells>
  <printOptions/>
  <pageMargins left="0" right="0" top="0" bottom="0" header="0.5118110236220472" footer="0.5118110236220472"/>
  <pageSetup horizontalDpi="300" verticalDpi="300" orientation="landscape" paperSize="9" r:id="rId1"/>
  <colBreaks count="1" manualBreakCount="1">
    <brk id="3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F25" sqref="F25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6.125" style="6" customWidth="1"/>
    <col min="8" max="8" width="7.875" style="6" customWidth="1"/>
    <col min="9" max="9" width="7.375" style="6" customWidth="1"/>
    <col min="10" max="10" width="5.875" style="6" customWidth="1"/>
    <col min="11" max="11" width="7.125" style="6" customWidth="1"/>
    <col min="12" max="12" width="6.875" style="6" customWidth="1"/>
    <col min="13" max="13" width="6.25390625" style="6" customWidth="1"/>
    <col min="14" max="14" width="6.75390625" style="6" customWidth="1"/>
    <col min="15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14" t="s">
        <v>85</v>
      </c>
      <c r="B1" s="514"/>
      <c r="C1" s="514"/>
      <c r="D1" s="514"/>
      <c r="E1" s="514"/>
      <c r="F1" s="514"/>
      <c r="G1" s="514"/>
      <c r="H1" s="514"/>
      <c r="I1" s="514"/>
      <c r="J1" s="514"/>
      <c r="K1" s="190"/>
      <c r="L1" s="190"/>
      <c r="M1" s="190"/>
      <c r="N1" s="190"/>
      <c r="O1" s="190"/>
      <c r="P1" s="190"/>
      <c r="Q1" s="515">
        <v>42996</v>
      </c>
      <c r="R1" s="516"/>
      <c r="S1" s="516"/>
    </row>
    <row r="2" spans="1:19" ht="16.5" thickBot="1">
      <c r="A2" s="198"/>
      <c r="B2" s="198"/>
      <c r="C2" s="198"/>
      <c r="D2" s="198"/>
      <c r="E2" s="199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200"/>
      <c r="R2" s="200"/>
      <c r="S2" s="200"/>
    </row>
    <row r="3" spans="1:19" ht="16.5" thickBot="1">
      <c r="A3" s="517" t="s">
        <v>0</v>
      </c>
      <c r="B3" s="519" t="s">
        <v>86</v>
      </c>
      <c r="C3" s="520"/>
      <c r="D3" s="521"/>
      <c r="E3" s="522" t="s">
        <v>3</v>
      </c>
      <c r="F3" s="523"/>
      <c r="G3" s="524"/>
      <c r="H3" s="525" t="s">
        <v>4</v>
      </c>
      <c r="I3" s="526"/>
      <c r="J3" s="527"/>
      <c r="K3" s="525" t="s">
        <v>87</v>
      </c>
      <c r="L3" s="526"/>
      <c r="M3" s="527"/>
      <c r="N3" s="528" t="s">
        <v>94</v>
      </c>
      <c r="O3" s="529"/>
      <c r="P3" s="530"/>
      <c r="Q3" s="525" t="s">
        <v>52</v>
      </c>
      <c r="R3" s="526"/>
      <c r="S3" s="527"/>
    </row>
    <row r="4" spans="1:19" ht="135" customHeight="1" thickBot="1">
      <c r="A4" s="518"/>
      <c r="B4" s="201" t="s">
        <v>88</v>
      </c>
      <c r="C4" s="202" t="s">
        <v>89</v>
      </c>
      <c r="D4" s="203" t="s">
        <v>18</v>
      </c>
      <c r="E4" s="201" t="s">
        <v>88</v>
      </c>
      <c r="F4" s="202" t="s">
        <v>89</v>
      </c>
      <c r="G4" s="203" t="s">
        <v>18</v>
      </c>
      <c r="H4" s="201" t="s">
        <v>88</v>
      </c>
      <c r="I4" s="202" t="s">
        <v>89</v>
      </c>
      <c r="J4" s="203" t="s">
        <v>18</v>
      </c>
      <c r="K4" s="201" t="s">
        <v>88</v>
      </c>
      <c r="L4" s="202" t="s">
        <v>89</v>
      </c>
      <c r="M4" s="203" t="s">
        <v>18</v>
      </c>
      <c r="N4" s="204" t="s">
        <v>88</v>
      </c>
      <c r="O4" s="205" t="s">
        <v>89</v>
      </c>
      <c r="P4" s="206" t="s">
        <v>18</v>
      </c>
      <c r="Q4" s="201" t="s">
        <v>88</v>
      </c>
      <c r="R4" s="202" t="s">
        <v>89</v>
      </c>
      <c r="S4" s="203" t="s">
        <v>18</v>
      </c>
    </row>
    <row r="5" spans="1:19" ht="15.75">
      <c r="A5" s="48" t="s">
        <v>28</v>
      </c>
      <c r="B5" s="53"/>
      <c r="C5" s="54"/>
      <c r="D5" s="55"/>
      <c r="E5" s="207"/>
      <c r="F5" s="208"/>
      <c r="G5" s="209"/>
      <c r="H5" s="210"/>
      <c r="I5" s="211"/>
      <c r="J5" s="212"/>
      <c r="K5" s="210"/>
      <c r="L5" s="213"/>
      <c r="M5" s="212"/>
      <c r="N5" s="214"/>
      <c r="O5" s="213"/>
      <c r="P5" s="212"/>
      <c r="Q5" s="207"/>
      <c r="R5" s="211"/>
      <c r="S5" s="212"/>
    </row>
    <row r="6" spans="1:19" ht="15.75">
      <c r="A6" s="481" t="s">
        <v>79</v>
      </c>
      <c r="B6" s="49">
        <f aca="true" t="shared" si="0" ref="B6:B25">E6+H6+K6</f>
        <v>3940</v>
      </c>
      <c r="C6" s="2">
        <f aca="true" t="shared" si="1" ref="C6:C16">F6+I6+L6</f>
        <v>3497</v>
      </c>
      <c r="D6" s="50">
        <f aca="true" t="shared" si="2" ref="D6:D13">C6/B6*100</f>
        <v>88.75634517766497</v>
      </c>
      <c r="E6" s="215">
        <v>3720</v>
      </c>
      <c r="F6" s="216">
        <v>1997</v>
      </c>
      <c r="G6" s="217">
        <f>F6/E6*100</f>
        <v>53.682795698924735</v>
      </c>
      <c r="H6" s="215">
        <v>220</v>
      </c>
      <c r="I6" s="218">
        <v>1500</v>
      </c>
      <c r="J6" s="219">
        <f aca="true" t="shared" si="3" ref="J6:J14">I6/H6*100</f>
        <v>681.8181818181819</v>
      </c>
      <c r="K6" s="215"/>
      <c r="L6" s="220"/>
      <c r="M6" s="217"/>
      <c r="N6" s="221"/>
      <c r="O6" s="222"/>
      <c r="P6" s="217"/>
      <c r="Q6" s="223"/>
      <c r="R6" s="218">
        <v>1245</v>
      </c>
      <c r="S6" s="219"/>
    </row>
    <row r="7" spans="1:19" ht="15.75">
      <c r="A7" s="481" t="s">
        <v>80</v>
      </c>
      <c r="B7" s="49">
        <f t="shared" si="0"/>
        <v>9370</v>
      </c>
      <c r="C7" s="2">
        <f t="shared" si="1"/>
        <v>10211</v>
      </c>
      <c r="D7" s="50">
        <f t="shared" si="2"/>
        <v>108.97545357524012</v>
      </c>
      <c r="E7" s="215">
        <v>8320</v>
      </c>
      <c r="F7" s="216">
        <v>8830</v>
      </c>
      <c r="G7" s="217">
        <f>F7/E7*100</f>
        <v>106.1298076923077</v>
      </c>
      <c r="H7" s="215">
        <v>1050</v>
      </c>
      <c r="I7" s="218">
        <v>1381</v>
      </c>
      <c r="J7" s="219">
        <f t="shared" si="3"/>
        <v>131.52380952380952</v>
      </c>
      <c r="K7" s="215"/>
      <c r="L7" s="220"/>
      <c r="M7" s="219"/>
      <c r="N7" s="224"/>
      <c r="O7" s="225"/>
      <c r="P7" s="219"/>
      <c r="Q7" s="226"/>
      <c r="R7" s="227"/>
      <c r="S7" s="219"/>
    </row>
    <row r="8" spans="1:19" ht="15.75">
      <c r="A8" s="481" t="s">
        <v>31</v>
      </c>
      <c r="B8" s="49">
        <f t="shared" si="0"/>
        <v>2610</v>
      </c>
      <c r="C8" s="2">
        <f t="shared" si="1"/>
        <v>1850</v>
      </c>
      <c r="D8" s="50">
        <f t="shared" si="2"/>
        <v>70.88122605363985</v>
      </c>
      <c r="E8" s="215">
        <v>2160</v>
      </c>
      <c r="F8" s="216">
        <v>1350</v>
      </c>
      <c r="G8" s="217">
        <f>F8/E8*100</f>
        <v>62.5</v>
      </c>
      <c r="H8" s="215">
        <v>370</v>
      </c>
      <c r="I8" s="218">
        <v>420</v>
      </c>
      <c r="J8" s="219">
        <f t="shared" si="3"/>
        <v>113.51351351351352</v>
      </c>
      <c r="K8" s="228">
        <v>80</v>
      </c>
      <c r="L8" s="229">
        <v>80</v>
      </c>
      <c r="M8" s="230">
        <f>L8/K8*100</f>
        <v>100</v>
      </c>
      <c r="N8" s="231"/>
      <c r="O8" s="232"/>
      <c r="P8" s="230"/>
      <c r="Q8" s="226">
        <v>200</v>
      </c>
      <c r="R8" s="227">
        <v>150</v>
      </c>
      <c r="S8" s="219">
        <f>R8/Q8*100</f>
        <v>75</v>
      </c>
    </row>
    <row r="9" spans="1:19" ht="15.75">
      <c r="A9" s="481" t="s">
        <v>32</v>
      </c>
      <c r="B9" s="49">
        <f t="shared" si="0"/>
        <v>13240</v>
      </c>
      <c r="C9" s="2">
        <f t="shared" si="1"/>
        <v>10481</v>
      </c>
      <c r="D9" s="50">
        <f t="shared" si="2"/>
        <v>79.16163141993958</v>
      </c>
      <c r="E9" s="215">
        <v>11010</v>
      </c>
      <c r="F9" s="216">
        <v>9852</v>
      </c>
      <c r="G9" s="217">
        <f>F9/E9*100</f>
        <v>89.48228882833787</v>
      </c>
      <c r="H9" s="215">
        <v>2230</v>
      </c>
      <c r="I9" s="218">
        <v>629</v>
      </c>
      <c r="J9" s="219">
        <f t="shared" si="3"/>
        <v>28.206278026905828</v>
      </c>
      <c r="K9" s="233"/>
      <c r="L9" s="220"/>
      <c r="M9" s="219"/>
      <c r="N9" s="224"/>
      <c r="O9" s="225"/>
      <c r="P9" s="219"/>
      <c r="Q9" s="226">
        <v>1000</v>
      </c>
      <c r="R9" s="227">
        <v>415</v>
      </c>
      <c r="S9" s="219">
        <f>R9/Q9*100</f>
        <v>41.5</v>
      </c>
    </row>
    <row r="10" spans="1:19" ht="15.75">
      <c r="A10" s="481" t="s">
        <v>90</v>
      </c>
      <c r="B10" s="49">
        <f t="shared" si="0"/>
        <v>14786</v>
      </c>
      <c r="C10" s="2">
        <f t="shared" si="1"/>
        <v>14691</v>
      </c>
      <c r="D10" s="50">
        <f t="shared" si="2"/>
        <v>99.3575003381577</v>
      </c>
      <c r="E10" s="215">
        <v>12691</v>
      </c>
      <c r="F10" s="216">
        <v>13536</v>
      </c>
      <c r="G10" s="217">
        <f aca="true" t="shared" si="4" ref="G10:G20">F10/E10*100</f>
        <v>106.65826176030258</v>
      </c>
      <c r="H10" s="215">
        <v>2095</v>
      </c>
      <c r="I10" s="218">
        <v>1155</v>
      </c>
      <c r="J10" s="219">
        <f t="shared" si="3"/>
        <v>55.131264916467785</v>
      </c>
      <c r="K10" s="233"/>
      <c r="L10" s="220"/>
      <c r="M10" s="219"/>
      <c r="N10" s="224"/>
      <c r="O10" s="225"/>
      <c r="P10" s="219"/>
      <c r="Q10" s="226"/>
      <c r="R10" s="227"/>
      <c r="S10" s="219"/>
    </row>
    <row r="11" spans="1:19" ht="15.75">
      <c r="A11" s="481" t="s">
        <v>34</v>
      </c>
      <c r="B11" s="49">
        <f t="shared" si="0"/>
        <v>21021</v>
      </c>
      <c r="C11" s="2">
        <f t="shared" si="1"/>
        <v>24756</v>
      </c>
      <c r="D11" s="50">
        <f t="shared" si="2"/>
        <v>117.7679463393749</v>
      </c>
      <c r="E11" s="215">
        <v>19976</v>
      </c>
      <c r="F11" s="216">
        <v>23814</v>
      </c>
      <c r="G11" s="217">
        <f t="shared" si="4"/>
        <v>119.21305566680016</v>
      </c>
      <c r="H11" s="215">
        <v>1045</v>
      </c>
      <c r="I11" s="218">
        <v>942</v>
      </c>
      <c r="J11" s="219">
        <f t="shared" si="3"/>
        <v>90.14354066985646</v>
      </c>
      <c r="K11" s="233"/>
      <c r="L11" s="220"/>
      <c r="M11" s="219"/>
      <c r="N11" s="224"/>
      <c r="O11" s="225"/>
      <c r="P11" s="219"/>
      <c r="Q11" s="226"/>
      <c r="R11" s="227"/>
      <c r="S11" s="219"/>
    </row>
    <row r="12" spans="1:19" ht="15.75">
      <c r="A12" s="481" t="s">
        <v>35</v>
      </c>
      <c r="B12" s="49">
        <f t="shared" si="0"/>
        <v>37683</v>
      </c>
      <c r="C12" s="2">
        <f t="shared" si="1"/>
        <v>41832</v>
      </c>
      <c r="D12" s="50">
        <f t="shared" si="2"/>
        <v>111.01026988297109</v>
      </c>
      <c r="E12" s="215">
        <v>26843</v>
      </c>
      <c r="F12" s="216">
        <v>35573</v>
      </c>
      <c r="G12" s="217">
        <f t="shared" si="4"/>
        <v>132.5224453302537</v>
      </c>
      <c r="H12" s="215">
        <v>10840</v>
      </c>
      <c r="I12" s="218">
        <v>6259</v>
      </c>
      <c r="J12" s="219">
        <f t="shared" si="3"/>
        <v>57.739852398523986</v>
      </c>
      <c r="K12" s="233"/>
      <c r="L12" s="220"/>
      <c r="M12" s="219"/>
      <c r="N12" s="224"/>
      <c r="O12" s="225"/>
      <c r="P12" s="219"/>
      <c r="Q12" s="226"/>
      <c r="R12" s="227">
        <v>196</v>
      </c>
      <c r="S12" s="219"/>
    </row>
    <row r="13" spans="1:19" ht="15.75">
      <c r="A13" s="481" t="s">
        <v>36</v>
      </c>
      <c r="B13" s="49">
        <f t="shared" si="0"/>
        <v>13056</v>
      </c>
      <c r="C13" s="2">
        <f t="shared" si="1"/>
        <v>12822</v>
      </c>
      <c r="D13" s="50">
        <f t="shared" si="2"/>
        <v>98.20772058823529</v>
      </c>
      <c r="E13" s="215">
        <v>12316</v>
      </c>
      <c r="F13" s="216">
        <v>12410</v>
      </c>
      <c r="G13" s="217">
        <f t="shared" si="4"/>
        <v>100.76323481649887</v>
      </c>
      <c r="H13" s="215">
        <v>740</v>
      </c>
      <c r="I13" s="218">
        <v>412</v>
      </c>
      <c r="J13" s="219">
        <f t="shared" si="3"/>
        <v>55.67567567567567</v>
      </c>
      <c r="K13" s="233"/>
      <c r="L13" s="220"/>
      <c r="M13" s="219"/>
      <c r="N13" s="224"/>
      <c r="O13" s="225"/>
      <c r="P13" s="219"/>
      <c r="Q13" s="226"/>
      <c r="R13" s="227">
        <v>130</v>
      </c>
      <c r="S13" s="219"/>
    </row>
    <row r="14" spans="1:19" ht="18" customHeight="1">
      <c r="A14" s="481" t="s">
        <v>37</v>
      </c>
      <c r="B14" s="49">
        <f t="shared" si="0"/>
        <v>12000</v>
      </c>
      <c r="C14" s="2">
        <f>F14+I14+L14+O14</f>
        <v>16059</v>
      </c>
      <c r="D14" s="50">
        <f>C14/B14*100</f>
        <v>133.825</v>
      </c>
      <c r="E14" s="215">
        <v>11200</v>
      </c>
      <c r="F14" s="216">
        <v>15552</v>
      </c>
      <c r="G14" s="217">
        <f t="shared" si="4"/>
        <v>138.85714285714286</v>
      </c>
      <c r="H14" s="215">
        <v>800</v>
      </c>
      <c r="I14" s="218">
        <v>457</v>
      </c>
      <c r="J14" s="219">
        <f t="shared" si="3"/>
        <v>57.125</v>
      </c>
      <c r="K14" s="233"/>
      <c r="L14" s="220"/>
      <c r="M14" s="219"/>
      <c r="N14" s="224"/>
      <c r="O14" s="225">
        <v>50</v>
      </c>
      <c r="P14" s="219"/>
      <c r="Q14" s="226"/>
      <c r="R14" s="227"/>
      <c r="S14" s="219"/>
    </row>
    <row r="15" spans="1:19" ht="15.75">
      <c r="A15" s="481" t="s">
        <v>38</v>
      </c>
      <c r="B15" s="49">
        <f t="shared" si="0"/>
        <v>11009</v>
      </c>
      <c r="C15" s="2">
        <f t="shared" si="1"/>
        <v>11009</v>
      </c>
      <c r="D15" s="50">
        <f>C15/B15*100</f>
        <v>100</v>
      </c>
      <c r="E15" s="215">
        <v>11009</v>
      </c>
      <c r="F15" s="216">
        <v>11009</v>
      </c>
      <c r="G15" s="217">
        <f t="shared" si="4"/>
        <v>100</v>
      </c>
      <c r="H15" s="215"/>
      <c r="I15" s="218"/>
      <c r="J15" s="219"/>
      <c r="K15" s="233"/>
      <c r="L15" s="220"/>
      <c r="M15" s="219"/>
      <c r="N15" s="224"/>
      <c r="O15" s="225"/>
      <c r="P15" s="219"/>
      <c r="Q15" s="226">
        <v>870</v>
      </c>
      <c r="R15" s="227">
        <v>870</v>
      </c>
      <c r="S15" s="219">
        <f>R15/Q15*100</f>
        <v>100</v>
      </c>
    </row>
    <row r="16" spans="1:19" ht="15.75">
      <c r="A16" s="481" t="s">
        <v>39</v>
      </c>
      <c r="B16" s="49">
        <f t="shared" si="0"/>
        <v>7295</v>
      </c>
      <c r="C16" s="2">
        <f t="shared" si="1"/>
        <v>6164</v>
      </c>
      <c r="D16" s="50">
        <f aca="true" t="shared" si="5" ref="D16:D24">C16/B16*100</f>
        <v>84.49623029472241</v>
      </c>
      <c r="E16" s="215">
        <v>6695</v>
      </c>
      <c r="F16" s="216">
        <v>5564</v>
      </c>
      <c r="G16" s="217">
        <f t="shared" si="4"/>
        <v>83.10679611650485</v>
      </c>
      <c r="H16" s="215">
        <v>600</v>
      </c>
      <c r="I16" s="218">
        <v>600</v>
      </c>
      <c r="J16" s="219">
        <f>I16/H16*100</f>
        <v>100</v>
      </c>
      <c r="K16" s="233"/>
      <c r="L16" s="220"/>
      <c r="M16" s="217"/>
      <c r="N16" s="221"/>
      <c r="O16" s="222"/>
      <c r="P16" s="217"/>
      <c r="Q16" s="226">
        <v>580</v>
      </c>
      <c r="R16" s="227">
        <v>580</v>
      </c>
      <c r="S16" s="219">
        <f>R16/Q16*100</f>
        <v>100</v>
      </c>
    </row>
    <row r="17" spans="1:19" ht="15.75">
      <c r="A17" s="481" t="s">
        <v>81</v>
      </c>
      <c r="B17" s="49">
        <f t="shared" si="0"/>
        <v>14615</v>
      </c>
      <c r="C17" s="2">
        <f>F17+I17+L17</f>
        <v>14014</v>
      </c>
      <c r="D17" s="50">
        <f t="shared" si="5"/>
        <v>95.88778652069792</v>
      </c>
      <c r="E17" s="215">
        <v>14200</v>
      </c>
      <c r="F17" s="216">
        <v>13744</v>
      </c>
      <c r="G17" s="217">
        <f t="shared" si="4"/>
        <v>96.78873239436619</v>
      </c>
      <c r="H17" s="215">
        <v>415</v>
      </c>
      <c r="I17" s="218">
        <v>270</v>
      </c>
      <c r="J17" s="219">
        <f>I17/H17*100</f>
        <v>65.06024096385542</v>
      </c>
      <c r="K17" s="233"/>
      <c r="L17" s="220"/>
      <c r="M17" s="217"/>
      <c r="N17" s="221"/>
      <c r="O17" s="222"/>
      <c r="P17" s="217"/>
      <c r="Q17" s="226">
        <v>200</v>
      </c>
      <c r="R17" s="227">
        <v>200</v>
      </c>
      <c r="S17" s="219">
        <f>R17/Q17*100</f>
        <v>100</v>
      </c>
    </row>
    <row r="18" spans="1:19" ht="15.75">
      <c r="A18" s="481" t="s">
        <v>41</v>
      </c>
      <c r="B18" s="49">
        <f t="shared" si="0"/>
        <v>5491</v>
      </c>
      <c r="C18" s="2">
        <f>F18+I18+L18</f>
        <v>5491</v>
      </c>
      <c r="D18" s="50">
        <f t="shared" si="5"/>
        <v>100</v>
      </c>
      <c r="E18" s="215">
        <v>5491</v>
      </c>
      <c r="F18" s="216">
        <v>5491</v>
      </c>
      <c r="G18" s="217">
        <f t="shared" si="4"/>
        <v>100</v>
      </c>
      <c r="H18" s="215"/>
      <c r="I18" s="218"/>
      <c r="J18" s="219"/>
      <c r="K18" s="233"/>
      <c r="L18" s="220"/>
      <c r="M18" s="219"/>
      <c r="N18" s="224"/>
      <c r="O18" s="225"/>
      <c r="P18" s="219"/>
      <c r="Q18" s="226"/>
      <c r="R18" s="227"/>
      <c r="S18" s="219"/>
    </row>
    <row r="19" spans="1:19" ht="18" customHeight="1">
      <c r="A19" s="481" t="s">
        <v>42</v>
      </c>
      <c r="B19" s="49">
        <f t="shared" si="0"/>
        <v>7690</v>
      </c>
      <c r="C19" s="2">
        <f aca="true" t="shared" si="6" ref="C19:C25">F19+I19+L19</f>
        <v>5485</v>
      </c>
      <c r="D19" s="50">
        <f t="shared" si="5"/>
        <v>71.32639791937582</v>
      </c>
      <c r="E19" s="215">
        <v>5560</v>
      </c>
      <c r="F19" s="216">
        <v>4466</v>
      </c>
      <c r="G19" s="217">
        <f t="shared" si="4"/>
        <v>80.32374100719424</v>
      </c>
      <c r="H19" s="215">
        <v>2130</v>
      </c>
      <c r="I19" s="218">
        <v>692</v>
      </c>
      <c r="J19" s="219">
        <f>I19/H19*100</f>
        <v>32.48826291079812</v>
      </c>
      <c r="K19" s="233"/>
      <c r="L19" s="229">
        <v>327</v>
      </c>
      <c r="M19" s="217"/>
      <c r="N19" s="221"/>
      <c r="O19" s="222"/>
      <c r="P19" s="217"/>
      <c r="Q19" s="226">
        <v>800</v>
      </c>
      <c r="R19" s="227">
        <v>470</v>
      </c>
      <c r="S19" s="219">
        <f>R19/Q19*100</f>
        <v>58.75</v>
      </c>
    </row>
    <row r="20" spans="1:19" ht="15.75">
      <c r="A20" s="481" t="s">
        <v>82</v>
      </c>
      <c r="B20" s="49">
        <f t="shared" si="0"/>
        <v>16365</v>
      </c>
      <c r="C20" s="2">
        <f t="shared" si="6"/>
        <v>15258</v>
      </c>
      <c r="D20" s="50">
        <f t="shared" si="5"/>
        <v>93.23556370302475</v>
      </c>
      <c r="E20" s="215">
        <v>15625</v>
      </c>
      <c r="F20" s="216">
        <v>14586</v>
      </c>
      <c r="G20" s="217">
        <f t="shared" si="4"/>
        <v>93.3504</v>
      </c>
      <c r="H20" s="215">
        <v>740</v>
      </c>
      <c r="I20" s="218">
        <v>472</v>
      </c>
      <c r="J20" s="219">
        <f>I20/H20*100</f>
        <v>63.78378378378379</v>
      </c>
      <c r="K20" s="233"/>
      <c r="L20" s="229">
        <v>200</v>
      </c>
      <c r="M20" s="219"/>
      <c r="N20" s="224"/>
      <c r="O20" s="225"/>
      <c r="P20" s="219"/>
      <c r="Q20" s="226"/>
      <c r="R20" s="227"/>
      <c r="S20" s="219"/>
    </row>
    <row r="21" spans="1:19" ht="15.75">
      <c r="A21" s="481" t="s">
        <v>83</v>
      </c>
      <c r="B21" s="49">
        <f t="shared" si="0"/>
        <v>13515</v>
      </c>
      <c r="C21" s="2">
        <f>F21+I21+L21</f>
        <v>13076</v>
      </c>
      <c r="D21" s="50">
        <f t="shared" si="5"/>
        <v>96.75175730669626</v>
      </c>
      <c r="E21" s="215">
        <v>13515</v>
      </c>
      <c r="F21" s="216">
        <v>13076</v>
      </c>
      <c r="G21" s="217">
        <f aca="true" t="shared" si="7" ref="G21:G26">F21/E21*100</f>
        <v>96.75175730669626</v>
      </c>
      <c r="H21" s="215"/>
      <c r="I21" s="218"/>
      <c r="J21" s="219"/>
      <c r="K21" s="233"/>
      <c r="L21" s="220"/>
      <c r="M21" s="217"/>
      <c r="N21" s="221"/>
      <c r="O21" s="222"/>
      <c r="P21" s="217"/>
      <c r="Q21" s="226"/>
      <c r="R21" s="227"/>
      <c r="S21" s="219"/>
    </row>
    <row r="22" spans="1:19" ht="15.75">
      <c r="A22" s="481" t="s">
        <v>45</v>
      </c>
      <c r="B22" s="49">
        <f t="shared" si="0"/>
        <v>7649</v>
      </c>
      <c r="C22" s="2">
        <f t="shared" si="6"/>
        <v>7901</v>
      </c>
      <c r="D22" s="50">
        <f t="shared" si="5"/>
        <v>103.29454830696822</v>
      </c>
      <c r="E22" s="215">
        <v>7069</v>
      </c>
      <c r="F22" s="216">
        <v>7054</v>
      </c>
      <c r="G22" s="217">
        <f t="shared" si="7"/>
        <v>99.7878059131419</v>
      </c>
      <c r="H22" s="215">
        <v>580</v>
      </c>
      <c r="I22" s="218">
        <v>847</v>
      </c>
      <c r="J22" s="219">
        <f>I22/H22*100</f>
        <v>146.0344827586207</v>
      </c>
      <c r="K22" s="233"/>
      <c r="L22" s="220"/>
      <c r="M22" s="219"/>
      <c r="N22" s="224"/>
      <c r="O22" s="225"/>
      <c r="P22" s="219"/>
      <c r="Q22" s="234"/>
      <c r="R22" s="218"/>
      <c r="S22" s="219"/>
    </row>
    <row r="23" spans="1:19" ht="15.75">
      <c r="A23" s="481" t="s">
        <v>46</v>
      </c>
      <c r="B23" s="49">
        <f t="shared" si="0"/>
        <v>16000</v>
      </c>
      <c r="C23" s="2">
        <f t="shared" si="6"/>
        <v>17016</v>
      </c>
      <c r="D23" s="50">
        <f t="shared" si="5"/>
        <v>106.35</v>
      </c>
      <c r="E23" s="215">
        <v>15000</v>
      </c>
      <c r="F23" s="216">
        <v>16243</v>
      </c>
      <c r="G23" s="217">
        <f t="shared" si="7"/>
        <v>108.28666666666666</v>
      </c>
      <c r="H23" s="215">
        <v>1000</v>
      </c>
      <c r="I23" s="218">
        <v>773</v>
      </c>
      <c r="J23" s="219">
        <f>I23/H23*100</f>
        <v>77.3</v>
      </c>
      <c r="K23" s="233"/>
      <c r="L23" s="220"/>
      <c r="M23" s="219"/>
      <c r="N23" s="224"/>
      <c r="O23" s="225"/>
      <c r="P23" s="219"/>
      <c r="Q23" s="234"/>
      <c r="R23" s="218"/>
      <c r="S23" s="219"/>
    </row>
    <row r="24" spans="1:19" ht="15.75">
      <c r="A24" s="481" t="s">
        <v>84</v>
      </c>
      <c r="B24" s="49">
        <f t="shared" si="0"/>
        <v>17626</v>
      </c>
      <c r="C24" s="2">
        <f t="shared" si="6"/>
        <v>14825</v>
      </c>
      <c r="D24" s="50">
        <f t="shared" si="5"/>
        <v>84.10870305230908</v>
      </c>
      <c r="E24" s="215">
        <v>17526</v>
      </c>
      <c r="F24" s="216">
        <v>14825</v>
      </c>
      <c r="G24" s="217">
        <f t="shared" si="7"/>
        <v>84.58861120620791</v>
      </c>
      <c r="H24" s="215">
        <v>100</v>
      </c>
      <c r="I24" s="218"/>
      <c r="J24" s="219"/>
      <c r="K24" s="233"/>
      <c r="L24" s="220"/>
      <c r="M24" s="219"/>
      <c r="N24" s="224"/>
      <c r="O24" s="225"/>
      <c r="P24" s="219"/>
      <c r="Q24" s="234"/>
      <c r="R24" s="218"/>
      <c r="S24" s="219"/>
    </row>
    <row r="25" spans="1:19" ht="16.5" thickBot="1">
      <c r="A25" s="483" t="s">
        <v>48</v>
      </c>
      <c r="B25" s="51">
        <f t="shared" si="0"/>
        <v>23330</v>
      </c>
      <c r="C25" s="2">
        <f t="shared" si="6"/>
        <v>25452</v>
      </c>
      <c r="D25" s="52">
        <f>C25/B25*100</f>
        <v>109.09558508358337</v>
      </c>
      <c r="E25" s="235">
        <v>21488</v>
      </c>
      <c r="F25" s="236">
        <v>24274</v>
      </c>
      <c r="G25" s="237">
        <f t="shared" si="7"/>
        <v>112.96537602382726</v>
      </c>
      <c r="H25" s="235">
        <v>1842</v>
      </c>
      <c r="I25" s="238">
        <v>1178</v>
      </c>
      <c r="J25" s="239">
        <f>I25/H25*100</f>
        <v>63.952225841476654</v>
      </c>
      <c r="K25" s="240"/>
      <c r="L25" s="241"/>
      <c r="M25" s="237"/>
      <c r="N25" s="242"/>
      <c r="O25" s="243"/>
      <c r="P25" s="237"/>
      <c r="Q25" s="244"/>
      <c r="R25" s="238"/>
      <c r="S25" s="239"/>
    </row>
    <row r="26" spans="1:19" s="252" customFormat="1" ht="16.5" thickBot="1">
      <c r="A26" s="134" t="s">
        <v>70</v>
      </c>
      <c r="B26" s="56">
        <f>SUM(E26,H26,K26)</f>
        <v>268291</v>
      </c>
      <c r="C26" s="57">
        <f>SUM(C6:C25)</f>
        <v>271890</v>
      </c>
      <c r="D26" s="58">
        <f>C26/B26*100</f>
        <v>101.34145386911972</v>
      </c>
      <c r="E26" s="245">
        <f>SUM(E5:E25)</f>
        <v>241414</v>
      </c>
      <c r="F26" s="246">
        <f>SUM(F6:F25)</f>
        <v>253246</v>
      </c>
      <c r="G26" s="247">
        <f t="shared" si="7"/>
        <v>104.90112420986355</v>
      </c>
      <c r="H26" s="245">
        <f>SUM(H5:H25)</f>
        <v>26797</v>
      </c>
      <c r="I26" s="246">
        <f>SUM(I6:I25)</f>
        <v>17987</v>
      </c>
      <c r="J26" s="247">
        <f>I26/H26*100</f>
        <v>67.12318543120499</v>
      </c>
      <c r="K26" s="245">
        <f>SUM(K5:K25)</f>
        <v>80</v>
      </c>
      <c r="L26" s="246">
        <f>SUM(L5:L25)</f>
        <v>607</v>
      </c>
      <c r="M26" s="247">
        <f>L26/K26*100</f>
        <v>758.75</v>
      </c>
      <c r="N26" s="248"/>
      <c r="O26" s="249">
        <f>SUM(O5:O25)</f>
        <v>50</v>
      </c>
      <c r="P26" s="247"/>
      <c r="Q26" s="250">
        <f>SUM(Q5:Q25)</f>
        <v>3650</v>
      </c>
      <c r="R26" s="246">
        <f>SUM(R5:R25)</f>
        <v>4256</v>
      </c>
      <c r="S26" s="251">
        <f>R26/Q26*100</f>
        <v>116.6027397260274</v>
      </c>
    </row>
    <row r="27" spans="1:19" ht="16.5" thickBot="1">
      <c r="A27" s="253" t="s">
        <v>50</v>
      </c>
      <c r="B27" s="254">
        <v>267860</v>
      </c>
      <c r="C27" s="255">
        <v>252468</v>
      </c>
      <c r="D27" s="59">
        <v>94.25371462704398</v>
      </c>
      <c r="E27" s="256">
        <v>240249</v>
      </c>
      <c r="F27" s="257">
        <v>227480</v>
      </c>
      <c r="G27" s="258">
        <v>94.68509754463078</v>
      </c>
      <c r="H27" s="256">
        <v>26781</v>
      </c>
      <c r="I27" s="257">
        <v>24504</v>
      </c>
      <c r="J27" s="259">
        <v>91.49770359583287</v>
      </c>
      <c r="K27" s="260">
        <v>830</v>
      </c>
      <c r="L27" s="261">
        <v>484</v>
      </c>
      <c r="M27" s="259">
        <v>58.31325301204819</v>
      </c>
      <c r="N27" s="262"/>
      <c r="O27" s="263"/>
      <c r="P27" s="259"/>
      <c r="Q27" s="256">
        <v>7855</v>
      </c>
      <c r="R27" s="257">
        <v>6622</v>
      </c>
      <c r="S27" s="259">
        <v>84.30299172501591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O26" sqref="O26"/>
    </sheetView>
  </sheetViews>
  <sheetFormatPr defaultColWidth="9.00390625" defaultRowHeight="12.75"/>
  <cols>
    <col min="1" max="1" width="32.75390625" style="0" customWidth="1"/>
    <col min="2" max="2" width="0.12890625" style="0" hidden="1" customWidth="1"/>
    <col min="3" max="3" width="11.125" style="0" hidden="1" customWidth="1"/>
    <col min="4" max="4" width="10.125" style="0" hidden="1" customWidth="1"/>
    <col min="5" max="5" width="5.625" style="0" hidden="1" customWidth="1"/>
    <col min="6" max="6" width="16.00390625" style="0" customWidth="1"/>
    <col min="7" max="7" width="19.125" style="0" customWidth="1"/>
    <col min="8" max="8" width="17.125" style="0" customWidth="1"/>
    <col min="9" max="9" width="14.00390625" style="0" customWidth="1"/>
    <col min="10" max="10" width="0.12890625" style="0" hidden="1" customWidth="1"/>
    <col min="11" max="11" width="13.875" style="0" hidden="1" customWidth="1"/>
    <col min="12" max="12" width="11.875" style="0" hidden="1" customWidth="1"/>
    <col min="13" max="13" width="9.625" style="0" hidden="1" customWidth="1"/>
    <col min="14" max="15" width="18.375" style="0" customWidth="1"/>
    <col min="16" max="16" width="11.75390625" style="0" customWidth="1"/>
  </cols>
  <sheetData>
    <row r="1" spans="1:16" ht="18.75" customHeight="1">
      <c r="A1" s="539" t="s">
        <v>95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40"/>
      <c r="M1" s="540"/>
      <c r="O1" s="537">
        <v>42996</v>
      </c>
      <c r="P1" s="538"/>
    </row>
    <row r="2" spans="1:9" ht="18.75" customHeight="1" thickBot="1">
      <c r="A2" s="380"/>
      <c r="F2" s="541"/>
      <c r="G2" s="541"/>
      <c r="H2" s="541"/>
      <c r="I2" s="541"/>
    </row>
    <row r="3" spans="1:16" ht="18.75" customHeight="1" thickBot="1">
      <c r="A3" s="542" t="s">
        <v>96</v>
      </c>
      <c r="B3" s="544" t="s">
        <v>97</v>
      </c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6"/>
      <c r="N3" s="531" t="s">
        <v>98</v>
      </c>
      <c r="O3" s="532"/>
      <c r="P3" s="533"/>
    </row>
    <row r="4" spans="1:16" ht="18.75" customHeight="1">
      <c r="A4" s="543"/>
      <c r="B4" s="547" t="s">
        <v>99</v>
      </c>
      <c r="C4" s="548"/>
      <c r="D4" s="548"/>
      <c r="E4" s="549"/>
      <c r="F4" s="550" t="s">
        <v>100</v>
      </c>
      <c r="G4" s="551"/>
      <c r="H4" s="551"/>
      <c r="I4" s="552"/>
      <c r="J4" s="550" t="s">
        <v>101</v>
      </c>
      <c r="K4" s="551"/>
      <c r="L4" s="551"/>
      <c r="M4" s="552"/>
      <c r="N4" s="534"/>
      <c r="O4" s="535"/>
      <c r="P4" s="536"/>
    </row>
    <row r="5" spans="1:16" ht="19.5" thickBot="1">
      <c r="A5" s="543"/>
      <c r="B5" s="381" t="s">
        <v>102</v>
      </c>
      <c r="C5" s="382" t="s">
        <v>103</v>
      </c>
      <c r="D5" s="382" t="s">
        <v>104</v>
      </c>
      <c r="E5" s="383" t="s">
        <v>18</v>
      </c>
      <c r="F5" s="381" t="s">
        <v>102</v>
      </c>
      <c r="G5" s="382" t="s">
        <v>103</v>
      </c>
      <c r="H5" s="382" t="s">
        <v>104</v>
      </c>
      <c r="I5" s="384" t="s">
        <v>18</v>
      </c>
      <c r="J5" s="381" t="s">
        <v>102</v>
      </c>
      <c r="K5" s="382" t="s">
        <v>103</v>
      </c>
      <c r="L5" s="382" t="s">
        <v>104</v>
      </c>
      <c r="M5" s="384" t="s">
        <v>18</v>
      </c>
      <c r="N5" s="385" t="s">
        <v>102</v>
      </c>
      <c r="O5" s="386" t="s">
        <v>105</v>
      </c>
      <c r="P5" s="387" t="s">
        <v>18</v>
      </c>
    </row>
    <row r="6" spans="1:16" ht="18.75">
      <c r="A6" s="388" t="s">
        <v>28</v>
      </c>
      <c r="B6" s="389">
        <v>469</v>
      </c>
      <c r="C6" s="390">
        <v>469</v>
      </c>
      <c r="D6" s="390">
        <v>469</v>
      </c>
      <c r="E6" s="391">
        <f aca="true" t="shared" si="0" ref="E6:E27">D6/B6*100</f>
        <v>100</v>
      </c>
      <c r="F6" s="392"/>
      <c r="G6" s="393"/>
      <c r="H6" s="393"/>
      <c r="I6" s="394"/>
      <c r="J6" s="392"/>
      <c r="K6" s="393"/>
      <c r="L6" s="393"/>
      <c r="M6" s="394"/>
      <c r="N6" s="395"/>
      <c r="O6" s="396"/>
      <c r="P6" s="397"/>
    </row>
    <row r="7" spans="1:16" ht="18.75">
      <c r="A7" s="388" t="s">
        <v>29</v>
      </c>
      <c r="B7" s="398">
        <v>5955</v>
      </c>
      <c r="C7" s="399">
        <v>5955</v>
      </c>
      <c r="D7" s="399">
        <v>5955</v>
      </c>
      <c r="E7" s="400">
        <f t="shared" si="0"/>
        <v>100</v>
      </c>
      <c r="F7" s="401">
        <v>4499</v>
      </c>
      <c r="G7" s="402">
        <v>4499</v>
      </c>
      <c r="H7" s="402">
        <v>4499</v>
      </c>
      <c r="I7" s="403">
        <f aca="true" t="shared" si="1" ref="I7:I27">H7/F7*100</f>
        <v>100</v>
      </c>
      <c r="J7" s="401">
        <v>404</v>
      </c>
      <c r="K7" s="402">
        <v>404</v>
      </c>
      <c r="L7" s="402">
        <v>404</v>
      </c>
      <c r="M7" s="403">
        <f>L7/J7*100</f>
        <v>100</v>
      </c>
      <c r="N7" s="404">
        <v>4136</v>
      </c>
      <c r="O7" s="405">
        <v>2142</v>
      </c>
      <c r="P7" s="406">
        <f aca="true" t="shared" si="2" ref="P7:P26">IF(O7&gt;0,O7/N7*100,"")</f>
        <v>51.789168278529985</v>
      </c>
    </row>
    <row r="8" spans="1:16" ht="18.75">
      <c r="A8" s="388" t="s">
        <v>30</v>
      </c>
      <c r="B8" s="398">
        <v>5042</v>
      </c>
      <c r="C8" s="399">
        <v>5042</v>
      </c>
      <c r="D8" s="399">
        <v>5042</v>
      </c>
      <c r="E8" s="400">
        <f t="shared" si="0"/>
        <v>100</v>
      </c>
      <c r="F8" s="401">
        <v>3022</v>
      </c>
      <c r="G8" s="402">
        <v>3022</v>
      </c>
      <c r="H8" s="402">
        <v>3022</v>
      </c>
      <c r="I8" s="403">
        <f t="shared" si="1"/>
        <v>100</v>
      </c>
      <c r="J8" s="401"/>
      <c r="K8" s="402"/>
      <c r="L8" s="402"/>
      <c r="M8" s="403"/>
      <c r="N8" s="404">
        <v>8116</v>
      </c>
      <c r="O8" s="405">
        <v>5956</v>
      </c>
      <c r="P8" s="406">
        <f t="shared" si="2"/>
        <v>73.38590438639724</v>
      </c>
    </row>
    <row r="9" spans="1:16" ht="18.75">
      <c r="A9" s="388" t="s">
        <v>31</v>
      </c>
      <c r="B9" s="398">
        <v>3723</v>
      </c>
      <c r="C9" s="399">
        <v>3723</v>
      </c>
      <c r="D9" s="399">
        <v>3723</v>
      </c>
      <c r="E9" s="400">
        <f t="shared" si="0"/>
        <v>100</v>
      </c>
      <c r="F9" s="401">
        <v>2482</v>
      </c>
      <c r="G9" s="402">
        <v>2482</v>
      </c>
      <c r="H9" s="402">
        <v>2482</v>
      </c>
      <c r="I9" s="403">
        <f t="shared" si="1"/>
        <v>100</v>
      </c>
      <c r="J9" s="401"/>
      <c r="K9" s="402"/>
      <c r="L9" s="402"/>
      <c r="M9" s="403"/>
      <c r="N9" s="404">
        <v>5045</v>
      </c>
      <c r="O9" s="405">
        <v>1175</v>
      </c>
      <c r="P9" s="406">
        <f t="shared" si="2"/>
        <v>23.290386521308225</v>
      </c>
    </row>
    <row r="10" spans="1:16" ht="18.75">
      <c r="A10" s="388" t="s">
        <v>32</v>
      </c>
      <c r="B10" s="398">
        <v>2759</v>
      </c>
      <c r="C10" s="399">
        <v>2759</v>
      </c>
      <c r="D10" s="399">
        <v>2759</v>
      </c>
      <c r="E10" s="400">
        <f t="shared" si="0"/>
        <v>100</v>
      </c>
      <c r="F10" s="401">
        <v>185</v>
      </c>
      <c r="G10" s="402">
        <v>185</v>
      </c>
      <c r="H10" s="402">
        <v>185</v>
      </c>
      <c r="I10" s="403">
        <f t="shared" si="1"/>
        <v>100</v>
      </c>
      <c r="J10" s="401"/>
      <c r="K10" s="402"/>
      <c r="L10" s="402"/>
      <c r="M10" s="403"/>
      <c r="N10" s="404">
        <v>14821</v>
      </c>
      <c r="O10" s="405">
        <v>5439</v>
      </c>
      <c r="P10" s="406">
        <f t="shared" si="2"/>
        <v>36.697928614803324</v>
      </c>
    </row>
    <row r="11" spans="1:16" ht="18.75">
      <c r="A11" s="388" t="s">
        <v>33</v>
      </c>
      <c r="B11" s="398">
        <v>3383</v>
      </c>
      <c r="C11" s="399">
        <v>3383</v>
      </c>
      <c r="D11" s="399">
        <v>3383</v>
      </c>
      <c r="E11" s="400">
        <f t="shared" si="0"/>
        <v>100</v>
      </c>
      <c r="F11" s="401">
        <v>6286</v>
      </c>
      <c r="G11" s="402">
        <v>6286</v>
      </c>
      <c r="H11" s="402">
        <v>6286</v>
      </c>
      <c r="I11" s="403">
        <f t="shared" si="1"/>
        <v>100</v>
      </c>
      <c r="J11" s="401"/>
      <c r="K11" s="402"/>
      <c r="L11" s="402"/>
      <c r="M11" s="403"/>
      <c r="N11" s="404">
        <v>20576</v>
      </c>
      <c r="O11" s="405">
        <v>16500</v>
      </c>
      <c r="P11" s="406">
        <f t="shared" si="2"/>
        <v>80.1905132192846</v>
      </c>
    </row>
    <row r="12" spans="1:16" ht="18.75">
      <c r="A12" s="388" t="s">
        <v>34</v>
      </c>
      <c r="B12" s="398">
        <v>4080</v>
      </c>
      <c r="C12" s="399">
        <v>4080</v>
      </c>
      <c r="D12" s="399">
        <v>4080</v>
      </c>
      <c r="E12" s="400">
        <f t="shared" si="0"/>
        <v>100</v>
      </c>
      <c r="F12" s="401">
        <v>2472</v>
      </c>
      <c r="G12" s="402">
        <v>2472</v>
      </c>
      <c r="H12" s="402">
        <v>2472</v>
      </c>
      <c r="I12" s="403">
        <f t="shared" si="1"/>
        <v>100</v>
      </c>
      <c r="J12" s="401"/>
      <c r="K12" s="402"/>
      <c r="L12" s="402"/>
      <c r="M12" s="403"/>
      <c r="N12" s="404">
        <v>27525</v>
      </c>
      <c r="O12" s="405">
        <v>7341</v>
      </c>
      <c r="P12" s="406">
        <f t="shared" si="2"/>
        <v>26.670299727520437</v>
      </c>
    </row>
    <row r="13" spans="1:16" ht="18.75">
      <c r="A13" s="388" t="s">
        <v>35</v>
      </c>
      <c r="B13" s="398">
        <v>4397</v>
      </c>
      <c r="C13" s="399">
        <v>4397</v>
      </c>
      <c r="D13" s="399">
        <v>4397</v>
      </c>
      <c r="E13" s="400">
        <f t="shared" si="0"/>
        <v>100</v>
      </c>
      <c r="F13" s="401">
        <v>10375</v>
      </c>
      <c r="G13" s="402">
        <v>9825</v>
      </c>
      <c r="H13" s="402">
        <v>9825</v>
      </c>
      <c r="I13" s="403">
        <f t="shared" si="1"/>
        <v>94.6987951807229</v>
      </c>
      <c r="J13" s="401"/>
      <c r="K13" s="402"/>
      <c r="L13" s="402"/>
      <c r="M13" s="403"/>
      <c r="N13" s="404">
        <v>72858</v>
      </c>
      <c r="O13" s="405">
        <v>35219</v>
      </c>
      <c r="P13" s="406">
        <f t="shared" si="2"/>
        <v>48.33923522468363</v>
      </c>
    </row>
    <row r="14" spans="1:16" ht="18.75">
      <c r="A14" s="388" t="s">
        <v>36</v>
      </c>
      <c r="B14" s="398">
        <v>2564</v>
      </c>
      <c r="C14" s="399">
        <v>2564</v>
      </c>
      <c r="D14" s="399">
        <v>2564</v>
      </c>
      <c r="E14" s="400">
        <f t="shared" si="0"/>
        <v>100</v>
      </c>
      <c r="F14" s="401">
        <v>1394</v>
      </c>
      <c r="G14" s="402">
        <v>1394</v>
      </c>
      <c r="H14" s="402">
        <v>1394</v>
      </c>
      <c r="I14" s="403">
        <f t="shared" si="1"/>
        <v>100</v>
      </c>
      <c r="J14" s="401"/>
      <c r="K14" s="402"/>
      <c r="L14" s="402"/>
      <c r="M14" s="403"/>
      <c r="N14" s="404">
        <v>14379</v>
      </c>
      <c r="O14" s="405"/>
      <c r="P14" s="406">
        <f t="shared" si="2"/>
      </c>
    </row>
    <row r="15" spans="1:16" ht="18.75">
      <c r="A15" s="388" t="s">
        <v>37</v>
      </c>
      <c r="B15" s="398">
        <v>484</v>
      </c>
      <c r="C15" s="399">
        <v>484</v>
      </c>
      <c r="D15" s="399">
        <v>484</v>
      </c>
      <c r="E15" s="400">
        <f t="shared" si="0"/>
        <v>100</v>
      </c>
      <c r="F15" s="401">
        <v>961</v>
      </c>
      <c r="G15" s="402">
        <v>961</v>
      </c>
      <c r="H15" s="402">
        <v>961</v>
      </c>
      <c r="I15" s="403">
        <f t="shared" si="1"/>
        <v>100</v>
      </c>
      <c r="J15" s="401"/>
      <c r="K15" s="402"/>
      <c r="L15" s="402"/>
      <c r="M15" s="403"/>
      <c r="N15" s="404">
        <v>31177</v>
      </c>
      <c r="O15" s="405">
        <v>6010</v>
      </c>
      <c r="P15" s="406">
        <f t="shared" si="2"/>
        <v>19.277031144754144</v>
      </c>
    </row>
    <row r="16" spans="1:16" ht="18.75">
      <c r="A16" s="388" t="s">
        <v>38</v>
      </c>
      <c r="B16" s="398">
        <v>3067</v>
      </c>
      <c r="C16" s="399">
        <v>3067</v>
      </c>
      <c r="D16" s="399">
        <v>3067</v>
      </c>
      <c r="E16" s="400">
        <f t="shared" si="0"/>
        <v>100</v>
      </c>
      <c r="F16" s="401">
        <v>1386</v>
      </c>
      <c r="G16" s="402">
        <v>1386</v>
      </c>
      <c r="H16" s="402">
        <v>1386</v>
      </c>
      <c r="I16" s="403">
        <f t="shared" si="1"/>
        <v>100</v>
      </c>
      <c r="J16" s="401"/>
      <c r="K16" s="402"/>
      <c r="L16" s="402"/>
      <c r="M16" s="403"/>
      <c r="N16" s="404">
        <v>24388</v>
      </c>
      <c r="O16" s="405">
        <v>17315</v>
      </c>
      <c r="P16" s="406">
        <f t="shared" si="2"/>
        <v>70.99803181892734</v>
      </c>
    </row>
    <row r="17" spans="1:16" ht="18.75">
      <c r="A17" s="388" t="s">
        <v>39</v>
      </c>
      <c r="B17" s="398">
        <v>1581</v>
      </c>
      <c r="C17" s="399">
        <v>1581</v>
      </c>
      <c r="D17" s="399">
        <v>1581</v>
      </c>
      <c r="E17" s="400">
        <f t="shared" si="0"/>
        <v>100</v>
      </c>
      <c r="F17" s="401">
        <v>600</v>
      </c>
      <c r="G17" s="402">
        <v>600</v>
      </c>
      <c r="H17" s="402">
        <v>600</v>
      </c>
      <c r="I17" s="403">
        <f t="shared" si="1"/>
        <v>100</v>
      </c>
      <c r="J17" s="401"/>
      <c r="K17" s="402"/>
      <c r="L17" s="402"/>
      <c r="M17" s="403"/>
      <c r="N17" s="404">
        <v>10293</v>
      </c>
      <c r="O17" s="405">
        <v>4794</v>
      </c>
      <c r="P17" s="406">
        <f t="shared" si="2"/>
        <v>46.57534246575342</v>
      </c>
    </row>
    <row r="18" spans="1:16" ht="18.75">
      <c r="A18" s="388" t="s">
        <v>40</v>
      </c>
      <c r="B18" s="398">
        <v>3570</v>
      </c>
      <c r="C18" s="399">
        <v>3570</v>
      </c>
      <c r="D18" s="399">
        <v>3570</v>
      </c>
      <c r="E18" s="400">
        <f t="shared" si="0"/>
        <v>100</v>
      </c>
      <c r="F18" s="401">
        <v>1662</v>
      </c>
      <c r="G18" s="402">
        <v>1662</v>
      </c>
      <c r="H18" s="402">
        <v>1662</v>
      </c>
      <c r="I18" s="403">
        <f t="shared" si="1"/>
        <v>100</v>
      </c>
      <c r="J18" s="401"/>
      <c r="K18" s="402"/>
      <c r="L18" s="402"/>
      <c r="M18" s="403"/>
      <c r="N18" s="404">
        <v>26570</v>
      </c>
      <c r="O18" s="405">
        <v>16613</v>
      </c>
      <c r="P18" s="406">
        <f t="shared" si="2"/>
        <v>62.52540459164471</v>
      </c>
    </row>
    <row r="19" spans="1:16" ht="18.75">
      <c r="A19" s="388" t="s">
        <v>41</v>
      </c>
      <c r="B19" s="398">
        <v>1603</v>
      </c>
      <c r="C19" s="399">
        <v>1603</v>
      </c>
      <c r="D19" s="399">
        <v>1603</v>
      </c>
      <c r="E19" s="400">
        <f t="shared" si="0"/>
        <v>100</v>
      </c>
      <c r="F19" s="401">
        <v>1816</v>
      </c>
      <c r="G19" s="402">
        <v>1816</v>
      </c>
      <c r="H19" s="402">
        <v>1816</v>
      </c>
      <c r="I19" s="403">
        <f t="shared" si="1"/>
        <v>100</v>
      </c>
      <c r="J19" s="401"/>
      <c r="K19" s="402"/>
      <c r="L19" s="402"/>
      <c r="M19" s="403"/>
      <c r="N19" s="404">
        <v>12119</v>
      </c>
      <c r="O19" s="405">
        <v>4322</v>
      </c>
      <c r="P19" s="406">
        <f t="shared" si="2"/>
        <v>35.663008499051074</v>
      </c>
    </row>
    <row r="20" spans="1:16" ht="18.75">
      <c r="A20" s="388" t="s">
        <v>42</v>
      </c>
      <c r="B20" s="398">
        <v>3124</v>
      </c>
      <c r="C20" s="399">
        <v>3124</v>
      </c>
      <c r="D20" s="399">
        <v>3124</v>
      </c>
      <c r="E20" s="400">
        <f t="shared" si="0"/>
        <v>100</v>
      </c>
      <c r="F20" s="401">
        <v>3555</v>
      </c>
      <c r="G20" s="402">
        <v>3555</v>
      </c>
      <c r="H20" s="402">
        <v>3555</v>
      </c>
      <c r="I20" s="403">
        <f t="shared" si="1"/>
        <v>100</v>
      </c>
      <c r="J20" s="401"/>
      <c r="K20" s="402"/>
      <c r="L20" s="402"/>
      <c r="M20" s="403"/>
      <c r="N20" s="404">
        <v>22500</v>
      </c>
      <c r="O20" s="405">
        <v>5780</v>
      </c>
      <c r="P20" s="406">
        <f t="shared" si="2"/>
        <v>25.68888888888889</v>
      </c>
    </row>
    <row r="21" spans="1:16" ht="18.75">
      <c r="A21" s="388" t="s">
        <v>43</v>
      </c>
      <c r="B21" s="398">
        <v>1751</v>
      </c>
      <c r="C21" s="399">
        <v>1751</v>
      </c>
      <c r="D21" s="399">
        <v>1751</v>
      </c>
      <c r="E21" s="400">
        <f t="shared" si="0"/>
        <v>100</v>
      </c>
      <c r="F21" s="401">
        <v>4172</v>
      </c>
      <c r="G21" s="402">
        <v>3740</v>
      </c>
      <c r="H21" s="402">
        <v>3740</v>
      </c>
      <c r="I21" s="403">
        <f t="shared" si="1"/>
        <v>89.64525407478428</v>
      </c>
      <c r="J21" s="401"/>
      <c r="K21" s="402"/>
      <c r="L21" s="402"/>
      <c r="M21" s="403"/>
      <c r="N21" s="404">
        <v>53854</v>
      </c>
      <c r="O21" s="405">
        <v>18135</v>
      </c>
      <c r="P21" s="406">
        <f t="shared" si="2"/>
        <v>33.67437887622089</v>
      </c>
    </row>
    <row r="22" spans="1:16" ht="18.75">
      <c r="A22" s="388" t="s">
        <v>44</v>
      </c>
      <c r="B22" s="398">
        <v>2841</v>
      </c>
      <c r="C22" s="399">
        <v>2841</v>
      </c>
      <c r="D22" s="399">
        <v>2841</v>
      </c>
      <c r="E22" s="400">
        <f t="shared" si="0"/>
        <v>100</v>
      </c>
      <c r="F22" s="401">
        <v>3098</v>
      </c>
      <c r="G22" s="402">
        <v>3098</v>
      </c>
      <c r="H22" s="402">
        <v>3098</v>
      </c>
      <c r="I22" s="403">
        <f t="shared" si="1"/>
        <v>100</v>
      </c>
      <c r="J22" s="401"/>
      <c r="K22" s="402"/>
      <c r="L22" s="402"/>
      <c r="M22" s="403"/>
      <c r="N22" s="404">
        <v>22408</v>
      </c>
      <c r="O22" s="405">
        <v>3284</v>
      </c>
      <c r="P22" s="406">
        <f t="shared" si="2"/>
        <v>14.655480185647981</v>
      </c>
    </row>
    <row r="23" spans="1:16" ht="18.75">
      <c r="A23" s="388" t="s">
        <v>45</v>
      </c>
      <c r="B23" s="398">
        <v>3326</v>
      </c>
      <c r="C23" s="399">
        <v>3326</v>
      </c>
      <c r="D23" s="399">
        <v>3326</v>
      </c>
      <c r="E23" s="400">
        <f t="shared" si="0"/>
        <v>100</v>
      </c>
      <c r="F23" s="401">
        <v>1121</v>
      </c>
      <c r="G23" s="402">
        <v>1121</v>
      </c>
      <c r="H23" s="402">
        <v>1121</v>
      </c>
      <c r="I23" s="403">
        <f t="shared" si="1"/>
        <v>100</v>
      </c>
      <c r="J23" s="401"/>
      <c r="K23" s="402"/>
      <c r="L23" s="402"/>
      <c r="M23" s="403"/>
      <c r="N23" s="404">
        <v>16285</v>
      </c>
      <c r="O23" s="405"/>
      <c r="P23" s="406">
        <f t="shared" si="2"/>
      </c>
    </row>
    <row r="24" spans="1:16" ht="18.75">
      <c r="A24" s="388" t="s">
        <v>46</v>
      </c>
      <c r="B24" s="398">
        <v>5716</v>
      </c>
      <c r="C24" s="399">
        <v>5716</v>
      </c>
      <c r="D24" s="399">
        <v>5716</v>
      </c>
      <c r="E24" s="400">
        <f t="shared" si="0"/>
        <v>100</v>
      </c>
      <c r="F24" s="401">
        <v>2025</v>
      </c>
      <c r="G24" s="402">
        <v>2025</v>
      </c>
      <c r="H24" s="402">
        <v>2025</v>
      </c>
      <c r="I24" s="403">
        <f t="shared" si="1"/>
        <v>100</v>
      </c>
      <c r="J24" s="401"/>
      <c r="K24" s="402"/>
      <c r="L24" s="402"/>
      <c r="M24" s="403"/>
      <c r="N24" s="404">
        <v>28000</v>
      </c>
      <c r="O24" s="405">
        <v>12300</v>
      </c>
      <c r="P24" s="406">
        <f t="shared" si="2"/>
        <v>43.92857142857143</v>
      </c>
    </row>
    <row r="25" spans="1:16" ht="18.75">
      <c r="A25" s="407" t="s">
        <v>47</v>
      </c>
      <c r="B25" s="408">
        <v>3818</v>
      </c>
      <c r="C25" s="409">
        <v>3818</v>
      </c>
      <c r="D25" s="409">
        <v>3818</v>
      </c>
      <c r="E25" s="410">
        <f t="shared" si="0"/>
        <v>100</v>
      </c>
      <c r="F25" s="411">
        <v>1570</v>
      </c>
      <c r="G25" s="412">
        <v>1570</v>
      </c>
      <c r="H25" s="412">
        <v>1570</v>
      </c>
      <c r="I25" s="403">
        <f t="shared" si="1"/>
        <v>100</v>
      </c>
      <c r="J25" s="401"/>
      <c r="K25" s="402"/>
      <c r="L25" s="402"/>
      <c r="M25" s="403"/>
      <c r="N25" s="404">
        <v>64200</v>
      </c>
      <c r="O25" s="405">
        <v>24071</v>
      </c>
      <c r="P25" s="406">
        <f t="shared" si="2"/>
        <v>37.493769470404985</v>
      </c>
    </row>
    <row r="26" spans="1:16" ht="18.75">
      <c r="A26" s="388" t="s">
        <v>48</v>
      </c>
      <c r="B26" s="398">
        <v>4379</v>
      </c>
      <c r="C26" s="399">
        <v>4379</v>
      </c>
      <c r="D26" s="399">
        <v>4379</v>
      </c>
      <c r="E26" s="400">
        <f t="shared" si="0"/>
        <v>100</v>
      </c>
      <c r="F26" s="401">
        <v>4115</v>
      </c>
      <c r="G26" s="402">
        <v>3391</v>
      </c>
      <c r="H26" s="402">
        <v>3391</v>
      </c>
      <c r="I26" s="403">
        <f t="shared" si="1"/>
        <v>82.40583232077763</v>
      </c>
      <c r="J26" s="401">
        <v>803</v>
      </c>
      <c r="K26" s="402"/>
      <c r="L26" s="402"/>
      <c r="M26" s="403"/>
      <c r="N26" s="404">
        <v>48208</v>
      </c>
      <c r="O26" s="405">
        <v>29278</v>
      </c>
      <c r="P26" s="406">
        <f t="shared" si="2"/>
        <v>60.732658479920346</v>
      </c>
    </row>
    <row r="27" spans="1:16" ht="19.5" thickBot="1">
      <c r="A27" s="413" t="s">
        <v>70</v>
      </c>
      <c r="B27" s="414">
        <f>SUM(B6:B26)</f>
        <v>67632</v>
      </c>
      <c r="C27" s="415">
        <f>SUM(C6:C26)</f>
        <v>67632</v>
      </c>
      <c r="D27" s="415">
        <f>SUM(D6:D26)</f>
        <v>67632</v>
      </c>
      <c r="E27" s="416">
        <f t="shared" si="0"/>
        <v>100</v>
      </c>
      <c r="F27" s="417">
        <f>SUM(F6:F26)</f>
        <v>56796</v>
      </c>
      <c r="G27" s="418">
        <f>SUM(G6:G26)</f>
        <v>55090</v>
      </c>
      <c r="H27" s="418">
        <f>SUM(H6:H26)</f>
        <v>55090</v>
      </c>
      <c r="I27" s="419">
        <f t="shared" si="1"/>
        <v>96.99626734277061</v>
      </c>
      <c r="J27" s="417">
        <f>SUM(J6:J26)</f>
        <v>1207</v>
      </c>
      <c r="K27" s="418">
        <f>SUM(K6:K26)</f>
        <v>404</v>
      </c>
      <c r="L27" s="418">
        <f>SUM(L6:L26)</f>
        <v>404</v>
      </c>
      <c r="M27" s="419">
        <f>L27/J27*100</f>
        <v>33.471416735708374</v>
      </c>
      <c r="N27" s="420">
        <f>SUM(N7:N26)</f>
        <v>527458</v>
      </c>
      <c r="O27" s="421">
        <f>SUM(O7:O26)</f>
        <v>215674</v>
      </c>
      <c r="P27" s="422">
        <f>O27/N27*100</f>
        <v>40.8893219934099</v>
      </c>
    </row>
  </sheetData>
  <sheetProtection selectLockedCells="1" selectUnlockedCells="1"/>
  <mergeCells count="10">
    <mergeCell ref="N3:P4"/>
    <mergeCell ref="O1:P1"/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A1">
      <selection activeCell="X5" sqref="X5:X25"/>
    </sheetView>
  </sheetViews>
  <sheetFormatPr defaultColWidth="9.00390625" defaultRowHeight="12.75"/>
  <cols>
    <col min="1" max="1" width="20.75390625" style="61" customWidth="1"/>
    <col min="2" max="2" width="14.75390625" style="61" customWidth="1"/>
    <col min="3" max="4" width="8.875" style="61" customWidth="1"/>
    <col min="5" max="5" width="10.25390625" style="61" customWidth="1"/>
    <col min="6" max="6" width="8.875" style="61" customWidth="1"/>
    <col min="7" max="7" width="14.375" style="61" customWidth="1"/>
    <col min="8" max="8" width="9.875" style="61" customWidth="1"/>
    <col min="9" max="9" width="8.375" style="61" customWidth="1"/>
    <col min="10" max="10" width="12.00390625" style="61" customWidth="1"/>
    <col min="11" max="11" width="12.25390625" style="61" customWidth="1"/>
    <col min="12" max="12" width="8.625" style="61" customWidth="1"/>
    <col min="13" max="13" width="8.25390625" style="61" customWidth="1"/>
    <col min="14" max="14" width="8.375" style="61" customWidth="1"/>
    <col min="15" max="15" width="9.125" style="61" customWidth="1"/>
    <col min="16" max="16" width="6.75390625" style="61" customWidth="1"/>
    <col min="17" max="17" width="10.875" style="61" customWidth="1"/>
    <col min="18" max="18" width="9.625" style="61" customWidth="1"/>
    <col min="19" max="19" width="8.75390625" style="61" customWidth="1"/>
    <col min="20" max="20" width="8.00390625" style="61" customWidth="1"/>
    <col min="21" max="21" width="5.75390625" style="61" customWidth="1"/>
    <col min="22" max="22" width="8.00390625" style="61" bestFit="1" customWidth="1"/>
    <col min="23" max="23" width="9.125" style="61" bestFit="1" customWidth="1"/>
    <col min="24" max="24" width="7.375" style="61" bestFit="1" customWidth="1"/>
    <col min="25" max="25" width="6.75390625" style="61" bestFit="1" customWidth="1"/>
    <col min="26" max="26" width="4.25390625" style="61" customWidth="1"/>
    <col min="27" max="16384" width="9.125" style="61" customWidth="1"/>
  </cols>
  <sheetData>
    <row r="1" spans="1:26" ht="44.25" customHeight="1">
      <c r="A1" s="556" t="s">
        <v>93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153"/>
      <c r="M1" s="153"/>
      <c r="N1" s="153"/>
      <c r="O1" s="153"/>
      <c r="P1" s="153"/>
      <c r="Q1" s="153"/>
      <c r="R1" s="153"/>
      <c r="S1" s="154"/>
      <c r="T1" s="154"/>
      <c r="U1" s="154"/>
      <c r="V1" s="155"/>
      <c r="W1" s="155"/>
      <c r="X1" s="155"/>
      <c r="Y1" s="155"/>
      <c r="Z1" s="155"/>
    </row>
    <row r="2" spans="1:26" ht="15.75" customHeight="1" thickBot="1">
      <c r="A2" s="156"/>
      <c r="B2" s="156"/>
      <c r="C2" s="156"/>
      <c r="D2" s="156"/>
      <c r="E2" s="156"/>
      <c r="F2" s="156"/>
      <c r="G2" s="156"/>
      <c r="H2" s="156"/>
      <c r="I2" s="157"/>
      <c r="J2" s="557">
        <v>42996</v>
      </c>
      <c r="K2" s="557"/>
      <c r="L2" s="156"/>
      <c r="M2" s="156"/>
      <c r="N2" s="156"/>
      <c r="O2" s="156"/>
      <c r="P2" s="156"/>
      <c r="Q2" s="155"/>
      <c r="R2" s="155"/>
      <c r="S2" s="156"/>
      <c r="T2" s="156"/>
      <c r="U2" s="156"/>
      <c r="V2" s="155"/>
      <c r="W2" s="155"/>
      <c r="X2" s="155"/>
      <c r="Y2" s="155"/>
      <c r="Z2" s="155"/>
    </row>
    <row r="3" spans="1:26" ht="15.75" customHeight="1" thickBot="1">
      <c r="A3" s="558" t="s">
        <v>0</v>
      </c>
      <c r="B3" s="560" t="s">
        <v>71</v>
      </c>
      <c r="C3" s="561"/>
      <c r="D3" s="561"/>
      <c r="E3" s="561"/>
      <c r="F3" s="562"/>
      <c r="G3" s="553" t="s">
        <v>72</v>
      </c>
      <c r="H3" s="554"/>
      <c r="I3" s="554"/>
      <c r="J3" s="554"/>
      <c r="K3" s="555"/>
      <c r="L3" s="553" t="s">
        <v>73</v>
      </c>
      <c r="M3" s="554"/>
      <c r="N3" s="554"/>
      <c r="O3" s="554"/>
      <c r="P3" s="555"/>
      <c r="Q3" s="553" t="s">
        <v>74</v>
      </c>
      <c r="R3" s="554"/>
      <c r="S3" s="554"/>
      <c r="T3" s="554"/>
      <c r="U3" s="555"/>
      <c r="V3" s="553" t="s">
        <v>91</v>
      </c>
      <c r="W3" s="554"/>
      <c r="X3" s="554"/>
      <c r="Y3" s="554"/>
      <c r="Z3" s="555"/>
    </row>
    <row r="4" spans="1:26" ht="40.5" customHeight="1" thickBot="1">
      <c r="A4" s="559"/>
      <c r="B4" s="158" t="s">
        <v>92</v>
      </c>
      <c r="C4" s="159" t="s">
        <v>76</v>
      </c>
      <c r="D4" s="159" t="s">
        <v>77</v>
      </c>
      <c r="E4" s="160" t="s">
        <v>78</v>
      </c>
      <c r="F4" s="161" t="s">
        <v>18</v>
      </c>
      <c r="G4" s="158" t="s">
        <v>92</v>
      </c>
      <c r="H4" s="160" t="s">
        <v>76</v>
      </c>
      <c r="I4" s="159" t="s">
        <v>77</v>
      </c>
      <c r="J4" s="160" t="s">
        <v>78</v>
      </c>
      <c r="K4" s="161" t="s">
        <v>18</v>
      </c>
      <c r="L4" s="158" t="s">
        <v>92</v>
      </c>
      <c r="M4" s="160" t="s">
        <v>76</v>
      </c>
      <c r="N4" s="159" t="s">
        <v>77</v>
      </c>
      <c r="O4" s="160" t="s">
        <v>78</v>
      </c>
      <c r="P4" s="161" t="s">
        <v>18</v>
      </c>
      <c r="Q4" s="158" t="s">
        <v>92</v>
      </c>
      <c r="R4" s="160" t="s">
        <v>76</v>
      </c>
      <c r="S4" s="159" t="s">
        <v>77</v>
      </c>
      <c r="T4" s="159" t="s">
        <v>78</v>
      </c>
      <c r="U4" s="161" t="s">
        <v>18</v>
      </c>
      <c r="V4" s="158" t="s">
        <v>75</v>
      </c>
      <c r="W4" s="160" t="s">
        <v>76</v>
      </c>
      <c r="X4" s="482" t="s">
        <v>77</v>
      </c>
      <c r="Y4" s="159" t="s">
        <v>78</v>
      </c>
      <c r="Z4" s="161" t="s">
        <v>18</v>
      </c>
    </row>
    <row r="5" spans="1:26" ht="15.75">
      <c r="A5" s="162" t="s">
        <v>28</v>
      </c>
      <c r="B5" s="163">
        <v>465</v>
      </c>
      <c r="C5" s="164">
        <v>9</v>
      </c>
      <c r="D5" s="164">
        <v>519</v>
      </c>
      <c r="E5" s="164">
        <f>C5+D5</f>
        <v>528</v>
      </c>
      <c r="F5" s="165">
        <f>E5/B5*100</f>
        <v>113.54838709677419</v>
      </c>
      <c r="G5" s="166"/>
      <c r="H5" s="164"/>
      <c r="I5" s="167"/>
      <c r="J5" s="164"/>
      <c r="K5" s="165"/>
      <c r="L5" s="166"/>
      <c r="M5" s="164"/>
      <c r="N5" s="167"/>
      <c r="O5" s="164"/>
      <c r="P5" s="168"/>
      <c r="Q5" s="163"/>
      <c r="R5" s="164"/>
      <c r="S5" s="167"/>
      <c r="T5" s="164"/>
      <c r="U5" s="168"/>
      <c r="V5" s="169">
        <v>142</v>
      </c>
      <c r="W5" s="170">
        <v>0</v>
      </c>
      <c r="X5" s="171"/>
      <c r="Y5" s="170"/>
      <c r="Z5" s="170"/>
    </row>
    <row r="6" spans="1:26" ht="15.75">
      <c r="A6" s="60" t="s">
        <v>29</v>
      </c>
      <c r="B6" s="172">
        <v>3000</v>
      </c>
      <c r="C6" s="170">
        <v>0.5</v>
      </c>
      <c r="D6" s="171">
        <v>3897</v>
      </c>
      <c r="E6" s="170">
        <f aca="true" t="shared" si="0" ref="E6:E25">C6+D6</f>
        <v>3897.5</v>
      </c>
      <c r="F6" s="173">
        <f aca="true" t="shared" si="1" ref="F6:F25">(E6*100)/B6</f>
        <v>129.91666666666666</v>
      </c>
      <c r="G6" s="174">
        <v>3000</v>
      </c>
      <c r="H6" s="175">
        <v>0.4</v>
      </c>
      <c r="I6" s="171">
        <v>2291</v>
      </c>
      <c r="J6" s="170">
        <f aca="true" t="shared" si="2" ref="J6:J26">SUM(H6,I6)</f>
        <v>2291.4</v>
      </c>
      <c r="K6" s="173">
        <f aca="true" t="shared" si="3" ref="K6:K21">(J6*100)/G6</f>
        <v>76.38</v>
      </c>
      <c r="L6" s="174">
        <v>1500</v>
      </c>
      <c r="M6" s="170"/>
      <c r="N6" s="171">
        <v>1480</v>
      </c>
      <c r="O6" s="170">
        <f>N6+M6</f>
        <v>1480</v>
      </c>
      <c r="P6" s="176"/>
      <c r="Q6" s="172">
        <v>5000</v>
      </c>
      <c r="R6" s="170"/>
      <c r="S6" s="171">
        <v>5861</v>
      </c>
      <c r="T6" s="170">
        <f aca="true" t="shared" si="4" ref="T6:T26">S6+R6</f>
        <v>5861</v>
      </c>
      <c r="U6" s="176">
        <f aca="true" t="shared" si="5" ref="U6:U25">(T6*100)/Q6</f>
        <v>117.22</v>
      </c>
      <c r="V6" s="169">
        <v>4500</v>
      </c>
      <c r="W6" s="170">
        <v>1000</v>
      </c>
      <c r="X6" s="171"/>
      <c r="Y6" s="170">
        <f>X6+W6</f>
        <v>1000</v>
      </c>
      <c r="Z6" s="170">
        <f>(Y6*100)/V6</f>
        <v>22.22222222222222</v>
      </c>
    </row>
    <row r="7" spans="1:26" ht="15.75">
      <c r="A7" s="60" t="s">
        <v>30</v>
      </c>
      <c r="B7" s="172">
        <v>2350</v>
      </c>
      <c r="C7" s="170">
        <v>350</v>
      </c>
      <c r="D7" s="171">
        <v>2350</v>
      </c>
      <c r="E7" s="170">
        <f t="shared" si="0"/>
        <v>2700</v>
      </c>
      <c r="F7" s="173">
        <f t="shared" si="1"/>
        <v>114.8936170212766</v>
      </c>
      <c r="G7" s="174">
        <v>3850</v>
      </c>
      <c r="H7" s="170">
        <v>3752</v>
      </c>
      <c r="I7" s="171">
        <v>10725</v>
      </c>
      <c r="J7" s="170">
        <f t="shared" si="2"/>
        <v>14477</v>
      </c>
      <c r="K7" s="173">
        <f t="shared" si="3"/>
        <v>376.02597402597405</v>
      </c>
      <c r="L7" s="174">
        <v>2500</v>
      </c>
      <c r="M7" s="170"/>
      <c r="N7" s="171">
        <v>3500</v>
      </c>
      <c r="O7" s="170">
        <f>N7+M7</f>
        <v>3500</v>
      </c>
      <c r="P7" s="176">
        <f>(O7*100)/L7</f>
        <v>140</v>
      </c>
      <c r="Q7" s="172">
        <v>16200</v>
      </c>
      <c r="R7" s="170">
        <v>1500</v>
      </c>
      <c r="S7" s="171">
        <v>2750</v>
      </c>
      <c r="T7" s="170">
        <f t="shared" si="4"/>
        <v>4250</v>
      </c>
      <c r="U7" s="176">
        <f t="shared" si="5"/>
        <v>26.234567901234566</v>
      </c>
      <c r="V7" s="169">
        <v>16800</v>
      </c>
      <c r="W7" s="170">
        <v>600</v>
      </c>
      <c r="X7" s="171"/>
      <c r="Y7" s="170">
        <f>X7+W7</f>
        <v>600</v>
      </c>
      <c r="Z7" s="170">
        <f>(Y7*100)/V7</f>
        <v>3.5714285714285716</v>
      </c>
    </row>
    <row r="8" spans="1:26" ht="15.75">
      <c r="A8" s="60" t="s">
        <v>31</v>
      </c>
      <c r="B8" s="172">
        <v>2000</v>
      </c>
      <c r="C8" s="170">
        <v>300</v>
      </c>
      <c r="D8" s="171">
        <v>3000</v>
      </c>
      <c r="E8" s="170">
        <f t="shared" si="0"/>
        <v>3300</v>
      </c>
      <c r="F8" s="173">
        <f t="shared" si="1"/>
        <v>165</v>
      </c>
      <c r="G8" s="174">
        <v>650</v>
      </c>
      <c r="H8" s="170"/>
      <c r="I8" s="171">
        <v>650</v>
      </c>
      <c r="J8" s="170">
        <f t="shared" si="2"/>
        <v>650</v>
      </c>
      <c r="K8" s="173">
        <f t="shared" si="3"/>
        <v>100</v>
      </c>
      <c r="L8" s="174">
        <v>150</v>
      </c>
      <c r="M8" s="170"/>
      <c r="N8" s="171">
        <v>90</v>
      </c>
      <c r="O8" s="170">
        <f>N8+M8</f>
        <v>90</v>
      </c>
      <c r="P8" s="176">
        <f>(O8*100)/L8</f>
        <v>60</v>
      </c>
      <c r="Q8" s="172"/>
      <c r="R8" s="170"/>
      <c r="S8" s="171"/>
      <c r="T8" s="170"/>
      <c r="U8" s="176"/>
      <c r="V8" s="169">
        <v>560</v>
      </c>
      <c r="W8" s="170">
        <v>50</v>
      </c>
      <c r="X8" s="171"/>
      <c r="Y8" s="170"/>
      <c r="Z8" s="170"/>
    </row>
    <row r="9" spans="1:26" ht="15.75">
      <c r="A9" s="60" t="s">
        <v>32</v>
      </c>
      <c r="B9" s="172">
        <v>3500</v>
      </c>
      <c r="C9" s="170"/>
      <c r="D9" s="171">
        <v>3620</v>
      </c>
      <c r="E9" s="170">
        <f t="shared" si="0"/>
        <v>3620</v>
      </c>
      <c r="F9" s="173">
        <f t="shared" si="1"/>
        <v>103.42857142857143</v>
      </c>
      <c r="G9" s="174">
        <v>2500</v>
      </c>
      <c r="H9" s="170"/>
      <c r="I9" s="171">
        <v>1800</v>
      </c>
      <c r="J9" s="170">
        <f t="shared" si="2"/>
        <v>1800</v>
      </c>
      <c r="K9" s="173">
        <f t="shared" si="3"/>
        <v>72</v>
      </c>
      <c r="L9" s="174">
        <v>1400</v>
      </c>
      <c r="M9" s="170"/>
      <c r="N9" s="171"/>
      <c r="O9" s="170"/>
      <c r="P9" s="176"/>
      <c r="Q9" s="172"/>
      <c r="R9" s="170"/>
      <c r="S9" s="171"/>
      <c r="T9" s="170"/>
      <c r="U9" s="176"/>
      <c r="V9" s="169">
        <v>1400</v>
      </c>
      <c r="W9" s="170">
        <v>0</v>
      </c>
      <c r="X9" s="171"/>
      <c r="Y9" s="170"/>
      <c r="Z9" s="170"/>
    </row>
    <row r="10" spans="1:26" ht="15.75">
      <c r="A10" s="60" t="s">
        <v>33</v>
      </c>
      <c r="B10" s="172">
        <v>691</v>
      </c>
      <c r="C10" s="170">
        <v>65</v>
      </c>
      <c r="D10" s="171">
        <v>3346</v>
      </c>
      <c r="E10" s="170">
        <f t="shared" si="0"/>
        <v>3411</v>
      </c>
      <c r="F10" s="173">
        <f t="shared" si="1"/>
        <v>493.63241678726484</v>
      </c>
      <c r="G10" s="174">
        <v>2152</v>
      </c>
      <c r="H10" s="170">
        <v>3123</v>
      </c>
      <c r="I10" s="171">
        <v>5000</v>
      </c>
      <c r="J10" s="170">
        <f t="shared" si="2"/>
        <v>8123</v>
      </c>
      <c r="K10" s="173">
        <f t="shared" si="3"/>
        <v>377.4628252788104</v>
      </c>
      <c r="L10" s="174">
        <v>1830</v>
      </c>
      <c r="M10" s="170">
        <v>708</v>
      </c>
      <c r="N10" s="171">
        <v>900</v>
      </c>
      <c r="O10" s="170">
        <f aca="true" t="shared" si="6" ref="O10:O26">N10+M10</f>
        <v>1608</v>
      </c>
      <c r="P10" s="176">
        <f aca="true" t="shared" si="7" ref="P10:P25">(O10*100)/L10</f>
        <v>87.8688524590164</v>
      </c>
      <c r="Q10" s="172">
        <v>4964</v>
      </c>
      <c r="R10" s="170">
        <v>454</v>
      </c>
      <c r="S10" s="171"/>
      <c r="T10" s="170">
        <f t="shared" si="4"/>
        <v>454</v>
      </c>
      <c r="U10" s="176">
        <f t="shared" si="5"/>
        <v>9.145850120870266</v>
      </c>
      <c r="V10" s="169">
        <v>1268</v>
      </c>
      <c r="W10" s="170">
        <v>289</v>
      </c>
      <c r="X10" s="171"/>
      <c r="Y10" s="170">
        <f>X10+W10</f>
        <v>289</v>
      </c>
      <c r="Z10" s="170">
        <f>(Y10*100)/V10</f>
        <v>22.79179810725552</v>
      </c>
    </row>
    <row r="11" spans="1:26" ht="15.75">
      <c r="A11" s="60" t="s">
        <v>34</v>
      </c>
      <c r="B11" s="172">
        <v>1215</v>
      </c>
      <c r="C11" s="170">
        <v>212</v>
      </c>
      <c r="D11" s="171">
        <v>2154</v>
      </c>
      <c r="E11" s="170">
        <f t="shared" si="0"/>
        <v>2366</v>
      </c>
      <c r="F11" s="173">
        <f t="shared" si="1"/>
        <v>194.73251028806584</v>
      </c>
      <c r="G11" s="174">
        <v>4200</v>
      </c>
      <c r="H11" s="170">
        <v>900</v>
      </c>
      <c r="I11" s="171">
        <v>3690</v>
      </c>
      <c r="J11" s="170">
        <f t="shared" si="2"/>
        <v>4590</v>
      </c>
      <c r="K11" s="173">
        <f t="shared" si="3"/>
        <v>109.28571428571429</v>
      </c>
      <c r="L11" s="174">
        <v>1580</v>
      </c>
      <c r="M11" s="170">
        <v>69</v>
      </c>
      <c r="N11" s="171">
        <v>1000</v>
      </c>
      <c r="O11" s="170">
        <f t="shared" si="6"/>
        <v>1069</v>
      </c>
      <c r="P11" s="176">
        <f t="shared" si="7"/>
        <v>67.65822784810126</v>
      </c>
      <c r="Q11" s="172">
        <v>1830</v>
      </c>
      <c r="R11" s="170">
        <v>200</v>
      </c>
      <c r="S11" s="171"/>
      <c r="T11" s="170">
        <f t="shared" si="4"/>
        <v>200</v>
      </c>
      <c r="U11" s="176">
        <f t="shared" si="5"/>
        <v>10.92896174863388</v>
      </c>
      <c r="V11" s="169">
        <v>2450</v>
      </c>
      <c r="W11" s="170">
        <v>497</v>
      </c>
      <c r="X11" s="171"/>
      <c r="Y11" s="170">
        <f>X11+W11</f>
        <v>497</v>
      </c>
      <c r="Z11" s="170">
        <f>(Y11*100)/V11</f>
        <v>20.285714285714285</v>
      </c>
    </row>
    <row r="12" spans="1:26" ht="15.75">
      <c r="A12" s="60" t="s">
        <v>35</v>
      </c>
      <c r="B12" s="172">
        <v>880</v>
      </c>
      <c r="C12" s="170">
        <v>60</v>
      </c>
      <c r="D12" s="171">
        <v>2419</v>
      </c>
      <c r="E12" s="170">
        <f t="shared" si="0"/>
        <v>2479</v>
      </c>
      <c r="F12" s="173">
        <f t="shared" si="1"/>
        <v>281.70454545454544</v>
      </c>
      <c r="G12" s="174">
        <v>6250</v>
      </c>
      <c r="H12" s="170">
        <v>2417</v>
      </c>
      <c r="I12" s="171">
        <v>9706</v>
      </c>
      <c r="J12" s="170">
        <f t="shared" si="2"/>
        <v>12123</v>
      </c>
      <c r="K12" s="173">
        <f t="shared" si="3"/>
        <v>193.968</v>
      </c>
      <c r="L12" s="174">
        <v>2870</v>
      </c>
      <c r="M12" s="170">
        <v>370</v>
      </c>
      <c r="N12" s="171">
        <v>1950</v>
      </c>
      <c r="O12" s="170">
        <f t="shared" si="6"/>
        <v>2320</v>
      </c>
      <c r="P12" s="176">
        <f t="shared" si="7"/>
        <v>80.8362369337979</v>
      </c>
      <c r="Q12" s="172">
        <v>39000</v>
      </c>
      <c r="R12" s="170">
        <v>16280</v>
      </c>
      <c r="S12" s="171">
        <v>2671</v>
      </c>
      <c r="T12" s="170">
        <f t="shared" si="4"/>
        <v>18951</v>
      </c>
      <c r="U12" s="176">
        <f t="shared" si="5"/>
        <v>48.59230769230769</v>
      </c>
      <c r="V12" s="169">
        <v>17550</v>
      </c>
      <c r="W12" s="170">
        <v>2124</v>
      </c>
      <c r="X12" s="171"/>
      <c r="Y12" s="170">
        <f>X12+W12</f>
        <v>2124</v>
      </c>
      <c r="Z12" s="170">
        <f>(Y12*100)/V12</f>
        <v>12.102564102564102</v>
      </c>
    </row>
    <row r="13" spans="1:26" ht="15.75">
      <c r="A13" s="60" t="s">
        <v>36</v>
      </c>
      <c r="B13" s="172">
        <v>1500</v>
      </c>
      <c r="C13" s="170">
        <v>2150</v>
      </c>
      <c r="D13" s="171">
        <v>3302</v>
      </c>
      <c r="E13" s="170">
        <f t="shared" si="0"/>
        <v>5452</v>
      </c>
      <c r="F13" s="173">
        <f t="shared" si="1"/>
        <v>363.46666666666664</v>
      </c>
      <c r="G13" s="174">
        <v>1801</v>
      </c>
      <c r="H13" s="170"/>
      <c r="I13" s="171"/>
      <c r="J13" s="170"/>
      <c r="K13" s="173"/>
      <c r="L13" s="174">
        <v>1440</v>
      </c>
      <c r="M13" s="170">
        <v>2070</v>
      </c>
      <c r="N13" s="171"/>
      <c r="O13" s="170">
        <f t="shared" si="6"/>
        <v>2070</v>
      </c>
      <c r="P13" s="176">
        <f t="shared" si="7"/>
        <v>143.75</v>
      </c>
      <c r="Q13" s="172">
        <v>6845</v>
      </c>
      <c r="R13" s="170"/>
      <c r="S13" s="171"/>
      <c r="T13" s="170"/>
      <c r="U13" s="176"/>
      <c r="V13" s="169">
        <v>2112</v>
      </c>
      <c r="W13" s="170">
        <v>2280</v>
      </c>
      <c r="X13" s="171"/>
      <c r="Y13" s="170"/>
      <c r="Z13" s="170"/>
    </row>
    <row r="14" spans="1:26" ht="15.75">
      <c r="A14" s="60" t="s">
        <v>37</v>
      </c>
      <c r="B14" s="172">
        <v>1500</v>
      </c>
      <c r="C14" s="170">
        <v>40</v>
      </c>
      <c r="D14" s="171">
        <v>2037</v>
      </c>
      <c r="E14" s="170">
        <f t="shared" si="0"/>
        <v>2077</v>
      </c>
      <c r="F14" s="173">
        <f t="shared" si="1"/>
        <v>138.46666666666667</v>
      </c>
      <c r="G14" s="174">
        <v>1700</v>
      </c>
      <c r="H14" s="170"/>
      <c r="I14" s="171">
        <v>1700</v>
      </c>
      <c r="J14" s="170">
        <f t="shared" si="2"/>
        <v>1700</v>
      </c>
      <c r="K14" s="173">
        <f t="shared" si="3"/>
        <v>100</v>
      </c>
      <c r="L14" s="174">
        <v>900</v>
      </c>
      <c r="M14" s="170">
        <v>30</v>
      </c>
      <c r="N14" s="171"/>
      <c r="O14" s="170">
        <f t="shared" si="6"/>
        <v>30</v>
      </c>
      <c r="P14" s="176">
        <f t="shared" si="7"/>
        <v>3.3333333333333335</v>
      </c>
      <c r="Q14" s="172">
        <v>4800</v>
      </c>
      <c r="R14" s="170">
        <v>200</v>
      </c>
      <c r="S14" s="171"/>
      <c r="T14" s="170">
        <f t="shared" si="4"/>
        <v>200</v>
      </c>
      <c r="U14" s="176">
        <f t="shared" si="5"/>
        <v>4.166666666666667</v>
      </c>
      <c r="V14" s="169">
        <v>13200</v>
      </c>
      <c r="W14" s="170">
        <v>1150</v>
      </c>
      <c r="X14" s="171"/>
      <c r="Y14" s="170">
        <f>X14+W14</f>
        <v>1150</v>
      </c>
      <c r="Z14" s="170">
        <f>(Y14*100)/V14</f>
        <v>8.712121212121213</v>
      </c>
    </row>
    <row r="15" spans="1:26" ht="15.75">
      <c r="A15" s="60" t="s">
        <v>38</v>
      </c>
      <c r="B15" s="172">
        <v>1597</v>
      </c>
      <c r="C15" s="170">
        <v>927</v>
      </c>
      <c r="D15" s="171">
        <v>2680</v>
      </c>
      <c r="E15" s="170">
        <f t="shared" si="0"/>
        <v>3607</v>
      </c>
      <c r="F15" s="173">
        <f t="shared" si="1"/>
        <v>225.86098935504072</v>
      </c>
      <c r="G15" s="174">
        <v>5200</v>
      </c>
      <c r="H15" s="170">
        <v>2100</v>
      </c>
      <c r="I15" s="171">
        <v>10800</v>
      </c>
      <c r="J15" s="170">
        <v>13500</v>
      </c>
      <c r="K15" s="173">
        <f t="shared" si="3"/>
        <v>259.61538461538464</v>
      </c>
      <c r="L15" s="174">
        <v>2250</v>
      </c>
      <c r="M15" s="170">
        <v>740</v>
      </c>
      <c r="N15" s="171">
        <v>3500</v>
      </c>
      <c r="O15" s="170">
        <v>4780</v>
      </c>
      <c r="P15" s="176">
        <f t="shared" si="7"/>
        <v>212.44444444444446</v>
      </c>
      <c r="Q15" s="172">
        <v>8900</v>
      </c>
      <c r="R15" s="170">
        <v>3760</v>
      </c>
      <c r="S15" s="171"/>
      <c r="T15" s="170">
        <f t="shared" si="4"/>
        <v>3760</v>
      </c>
      <c r="U15" s="176">
        <f t="shared" si="5"/>
        <v>42.247191011235955</v>
      </c>
      <c r="V15" s="169">
        <v>2696</v>
      </c>
      <c r="W15" s="170">
        <v>239</v>
      </c>
      <c r="X15" s="171"/>
      <c r="Y15" s="170">
        <f>X15+W15</f>
        <v>239</v>
      </c>
      <c r="Z15" s="170">
        <f>(Y15*100)/V15</f>
        <v>8.864985163204748</v>
      </c>
    </row>
    <row r="16" spans="1:26" ht="15.75">
      <c r="A16" s="60" t="s">
        <v>39</v>
      </c>
      <c r="B16" s="172">
        <v>1714</v>
      </c>
      <c r="C16" s="170">
        <v>0</v>
      </c>
      <c r="D16" s="171">
        <v>2100</v>
      </c>
      <c r="E16" s="170">
        <f t="shared" si="0"/>
        <v>2100</v>
      </c>
      <c r="F16" s="173">
        <f t="shared" si="1"/>
        <v>122.52042007001167</v>
      </c>
      <c r="G16" s="174">
        <v>1195</v>
      </c>
      <c r="H16" s="170"/>
      <c r="I16" s="171">
        <v>1305</v>
      </c>
      <c r="J16" s="170">
        <f t="shared" si="2"/>
        <v>1305</v>
      </c>
      <c r="K16" s="173">
        <f t="shared" si="3"/>
        <v>109.2050209205021</v>
      </c>
      <c r="L16" s="174">
        <v>1147</v>
      </c>
      <c r="M16" s="170"/>
      <c r="N16" s="171"/>
      <c r="O16" s="170"/>
      <c r="P16" s="176"/>
      <c r="Q16" s="172">
        <v>980</v>
      </c>
      <c r="R16" s="170"/>
      <c r="S16" s="171"/>
      <c r="T16" s="170"/>
      <c r="U16" s="176"/>
      <c r="V16" s="169">
        <v>1500</v>
      </c>
      <c r="W16" s="170">
        <v>188</v>
      </c>
      <c r="X16" s="171"/>
      <c r="Y16" s="170"/>
      <c r="Z16" s="170"/>
    </row>
    <row r="17" spans="1:26" ht="15.75">
      <c r="A17" s="60" t="s">
        <v>40</v>
      </c>
      <c r="B17" s="172">
        <v>2690</v>
      </c>
      <c r="C17" s="170">
        <v>498.8</v>
      </c>
      <c r="D17" s="171">
        <v>3558</v>
      </c>
      <c r="E17" s="170">
        <f t="shared" si="0"/>
        <v>4056.8</v>
      </c>
      <c r="F17" s="173">
        <f t="shared" si="1"/>
        <v>150.8104089219331</v>
      </c>
      <c r="G17" s="174">
        <v>3780</v>
      </c>
      <c r="H17" s="170">
        <v>1259.7</v>
      </c>
      <c r="I17" s="171">
        <v>6162</v>
      </c>
      <c r="J17" s="170">
        <f t="shared" si="2"/>
        <v>7421.7</v>
      </c>
      <c r="K17" s="173">
        <f t="shared" si="3"/>
        <v>196.34126984126985</v>
      </c>
      <c r="L17" s="174">
        <v>3295</v>
      </c>
      <c r="M17" s="170">
        <v>520</v>
      </c>
      <c r="N17" s="171">
        <v>1370</v>
      </c>
      <c r="O17" s="170">
        <f t="shared" si="6"/>
        <v>1890</v>
      </c>
      <c r="P17" s="176">
        <f t="shared" si="7"/>
        <v>57.359635811836114</v>
      </c>
      <c r="Q17" s="172">
        <v>6660</v>
      </c>
      <c r="R17" s="170">
        <v>7950</v>
      </c>
      <c r="S17" s="171">
        <v>1150</v>
      </c>
      <c r="T17" s="170">
        <f t="shared" si="4"/>
        <v>9100</v>
      </c>
      <c r="U17" s="176">
        <f t="shared" si="5"/>
        <v>136.63663663663664</v>
      </c>
      <c r="V17" s="169">
        <v>3290</v>
      </c>
      <c r="W17" s="170">
        <v>215</v>
      </c>
      <c r="X17" s="171"/>
      <c r="Y17" s="170">
        <f>X17+W17</f>
        <v>215</v>
      </c>
      <c r="Z17" s="170">
        <f>(Y17*100)/V17</f>
        <v>6.5349544072948325</v>
      </c>
    </row>
    <row r="18" spans="1:26" ht="15.75">
      <c r="A18" s="60" t="s">
        <v>41</v>
      </c>
      <c r="B18" s="172">
        <v>1500</v>
      </c>
      <c r="C18" s="170">
        <v>412</v>
      </c>
      <c r="D18" s="171">
        <v>2485</v>
      </c>
      <c r="E18" s="170">
        <f t="shared" si="0"/>
        <v>2897</v>
      </c>
      <c r="F18" s="173">
        <f t="shared" si="1"/>
        <v>193.13333333333333</v>
      </c>
      <c r="G18" s="174">
        <v>5500</v>
      </c>
      <c r="H18" s="170">
        <v>480</v>
      </c>
      <c r="I18" s="171">
        <v>16155</v>
      </c>
      <c r="J18" s="170">
        <f t="shared" si="2"/>
        <v>16635</v>
      </c>
      <c r="K18" s="173">
        <f t="shared" si="3"/>
        <v>302.45454545454544</v>
      </c>
      <c r="L18" s="174">
        <v>1200</v>
      </c>
      <c r="M18" s="170">
        <v>290</v>
      </c>
      <c r="N18" s="171">
        <v>2506</v>
      </c>
      <c r="O18" s="170">
        <f t="shared" si="6"/>
        <v>2796</v>
      </c>
      <c r="P18" s="176">
        <f t="shared" si="7"/>
        <v>233</v>
      </c>
      <c r="Q18" s="172">
        <v>6900</v>
      </c>
      <c r="R18" s="170">
        <v>904</v>
      </c>
      <c r="S18" s="171">
        <v>2696</v>
      </c>
      <c r="T18" s="170">
        <f t="shared" si="4"/>
        <v>3600</v>
      </c>
      <c r="U18" s="176">
        <f t="shared" si="5"/>
        <v>52.17391304347826</v>
      </c>
      <c r="V18" s="169">
        <v>2500</v>
      </c>
      <c r="W18" s="170">
        <v>288</v>
      </c>
      <c r="X18" s="171"/>
      <c r="Y18" s="170">
        <f>X18+W18</f>
        <v>288</v>
      </c>
      <c r="Z18" s="170">
        <f>(Y18*100)/V18</f>
        <v>11.52</v>
      </c>
    </row>
    <row r="19" spans="1:26" ht="15.75">
      <c r="A19" s="60" t="s">
        <v>42</v>
      </c>
      <c r="B19" s="172">
        <v>2375</v>
      </c>
      <c r="C19" s="170">
        <v>310</v>
      </c>
      <c r="D19" s="171">
        <v>3196</v>
      </c>
      <c r="E19" s="170">
        <f t="shared" si="0"/>
        <v>3506</v>
      </c>
      <c r="F19" s="173">
        <f t="shared" si="1"/>
        <v>147.62105263157895</v>
      </c>
      <c r="G19" s="174">
        <v>5500</v>
      </c>
      <c r="H19" s="170">
        <v>450</v>
      </c>
      <c r="I19" s="171">
        <v>6562</v>
      </c>
      <c r="J19" s="170">
        <f t="shared" si="2"/>
        <v>7012</v>
      </c>
      <c r="K19" s="173">
        <f t="shared" si="3"/>
        <v>127.49090909090908</v>
      </c>
      <c r="L19" s="174">
        <v>2900</v>
      </c>
      <c r="M19" s="170">
        <v>130</v>
      </c>
      <c r="N19" s="171">
        <v>3050</v>
      </c>
      <c r="O19" s="170">
        <f t="shared" si="6"/>
        <v>3180</v>
      </c>
      <c r="P19" s="176">
        <f t="shared" si="7"/>
        <v>109.65517241379311</v>
      </c>
      <c r="Q19" s="172">
        <v>2300</v>
      </c>
      <c r="R19" s="170">
        <v>350</v>
      </c>
      <c r="S19" s="171">
        <v>2237</v>
      </c>
      <c r="T19" s="170">
        <f t="shared" si="4"/>
        <v>2587</v>
      </c>
      <c r="U19" s="176">
        <f t="shared" si="5"/>
        <v>112.47826086956522</v>
      </c>
      <c r="V19" s="169">
        <v>2670</v>
      </c>
      <c r="W19" s="170">
        <v>240</v>
      </c>
      <c r="X19" s="171"/>
      <c r="Y19" s="170">
        <f>X19+W19</f>
        <v>240</v>
      </c>
      <c r="Z19" s="170">
        <f>(Y19*100)/V19</f>
        <v>8.98876404494382</v>
      </c>
    </row>
    <row r="20" spans="1:26" ht="15.75">
      <c r="A20" s="60" t="s">
        <v>43</v>
      </c>
      <c r="B20" s="172">
        <v>2855</v>
      </c>
      <c r="C20" s="170">
        <v>47.5</v>
      </c>
      <c r="D20" s="171">
        <v>3490</v>
      </c>
      <c r="E20" s="170">
        <f t="shared" si="0"/>
        <v>3537.5</v>
      </c>
      <c r="F20" s="173">
        <f t="shared" si="1"/>
        <v>123.90542907180385</v>
      </c>
      <c r="G20" s="174">
        <v>4790</v>
      </c>
      <c r="H20" s="170">
        <v>1243</v>
      </c>
      <c r="I20" s="171">
        <v>6200</v>
      </c>
      <c r="J20" s="170">
        <f t="shared" si="2"/>
        <v>7443</v>
      </c>
      <c r="K20" s="173">
        <f t="shared" si="3"/>
        <v>155.38622129436325</v>
      </c>
      <c r="L20" s="174">
        <v>2050</v>
      </c>
      <c r="M20" s="170">
        <v>214</v>
      </c>
      <c r="N20" s="171">
        <v>2214</v>
      </c>
      <c r="O20" s="170">
        <f t="shared" si="6"/>
        <v>2428</v>
      </c>
      <c r="P20" s="176">
        <f t="shared" si="7"/>
        <v>118.4390243902439</v>
      </c>
      <c r="Q20" s="172">
        <v>6465</v>
      </c>
      <c r="R20" s="170">
        <v>2028</v>
      </c>
      <c r="S20" s="171">
        <v>5200</v>
      </c>
      <c r="T20" s="170">
        <f t="shared" si="4"/>
        <v>7228</v>
      </c>
      <c r="U20" s="176">
        <f t="shared" si="5"/>
        <v>111.80201082753287</v>
      </c>
      <c r="V20" s="169">
        <v>2695</v>
      </c>
      <c r="W20" s="170">
        <v>511</v>
      </c>
      <c r="X20" s="171"/>
      <c r="Y20" s="170">
        <f>X20+W20</f>
        <v>511</v>
      </c>
      <c r="Z20" s="170">
        <f>(Y20*100)/V20</f>
        <v>18.961038961038962</v>
      </c>
    </row>
    <row r="21" spans="1:26" ht="15.75">
      <c r="A21" s="60" t="s">
        <v>44</v>
      </c>
      <c r="B21" s="172">
        <v>1220</v>
      </c>
      <c r="C21" s="170">
        <v>108</v>
      </c>
      <c r="D21" s="171">
        <v>2095</v>
      </c>
      <c r="E21" s="170">
        <f t="shared" si="0"/>
        <v>2203</v>
      </c>
      <c r="F21" s="173">
        <f t="shared" si="1"/>
        <v>180.5737704918033</v>
      </c>
      <c r="G21" s="174">
        <v>13490</v>
      </c>
      <c r="H21" s="170">
        <v>3074</v>
      </c>
      <c r="I21" s="171">
        <v>15121</v>
      </c>
      <c r="J21" s="170">
        <f t="shared" si="2"/>
        <v>18195</v>
      </c>
      <c r="K21" s="173">
        <f t="shared" si="3"/>
        <v>134.87768717568568</v>
      </c>
      <c r="L21" s="174">
        <v>2200</v>
      </c>
      <c r="M21" s="170">
        <v>164</v>
      </c>
      <c r="N21" s="171">
        <v>950</v>
      </c>
      <c r="O21" s="170">
        <f t="shared" si="6"/>
        <v>1114</v>
      </c>
      <c r="P21" s="176">
        <f t="shared" si="7"/>
        <v>50.63636363636363</v>
      </c>
      <c r="Q21" s="172">
        <v>14700</v>
      </c>
      <c r="R21" s="170">
        <v>6669</v>
      </c>
      <c r="S21" s="171"/>
      <c r="T21" s="170">
        <f t="shared" si="4"/>
        <v>6669</v>
      </c>
      <c r="U21" s="176">
        <f t="shared" si="5"/>
        <v>45.36734693877551</v>
      </c>
      <c r="V21" s="169">
        <v>3083</v>
      </c>
      <c r="W21" s="170">
        <v>784</v>
      </c>
      <c r="X21" s="171"/>
      <c r="Y21" s="170">
        <f>X21+W21</f>
        <v>784</v>
      </c>
      <c r="Z21" s="170">
        <f>(Y21*100)/V21</f>
        <v>25.42977619202076</v>
      </c>
    </row>
    <row r="22" spans="1:26" ht="15.75">
      <c r="A22" s="60" t="s">
        <v>45</v>
      </c>
      <c r="B22" s="172">
        <v>2300</v>
      </c>
      <c r="C22" s="170"/>
      <c r="D22" s="171">
        <v>3179</v>
      </c>
      <c r="E22" s="170">
        <f t="shared" si="0"/>
        <v>3179</v>
      </c>
      <c r="F22" s="173">
        <f t="shared" si="1"/>
        <v>138.2173913043478</v>
      </c>
      <c r="G22" s="177"/>
      <c r="H22" s="170"/>
      <c r="I22" s="171"/>
      <c r="J22" s="170"/>
      <c r="K22" s="173"/>
      <c r="L22" s="174">
        <v>1200</v>
      </c>
      <c r="M22" s="170"/>
      <c r="N22" s="171"/>
      <c r="O22" s="170"/>
      <c r="P22" s="176"/>
      <c r="Q22" s="172"/>
      <c r="R22" s="170"/>
      <c r="S22" s="171"/>
      <c r="T22" s="170"/>
      <c r="U22" s="176"/>
      <c r="V22" s="169">
        <v>9700</v>
      </c>
      <c r="W22" s="170">
        <v>0</v>
      </c>
      <c r="X22" s="171"/>
      <c r="Y22" s="170"/>
      <c r="Z22" s="170"/>
    </row>
    <row r="23" spans="1:26" ht="15.75">
      <c r="A23" s="60" t="s">
        <v>46</v>
      </c>
      <c r="B23" s="172">
        <v>1932</v>
      </c>
      <c r="C23" s="170">
        <v>687.9</v>
      </c>
      <c r="D23" s="171">
        <v>3362</v>
      </c>
      <c r="E23" s="170">
        <f t="shared" si="0"/>
        <v>4049.9</v>
      </c>
      <c r="F23" s="173">
        <f t="shared" si="1"/>
        <v>209.62215320910974</v>
      </c>
      <c r="G23" s="174">
        <v>4041</v>
      </c>
      <c r="H23" s="170">
        <v>3799.5</v>
      </c>
      <c r="I23" s="171">
        <v>11782</v>
      </c>
      <c r="J23" s="170">
        <f t="shared" si="2"/>
        <v>15581.5</v>
      </c>
      <c r="K23" s="173">
        <f>(J23*100)/G23</f>
        <v>385.5852511754516</v>
      </c>
      <c r="L23" s="174">
        <v>1270</v>
      </c>
      <c r="M23" s="170">
        <v>225.8</v>
      </c>
      <c r="N23" s="171">
        <v>462</v>
      </c>
      <c r="O23" s="170">
        <f t="shared" si="6"/>
        <v>687.8</v>
      </c>
      <c r="P23" s="176">
        <f t="shared" si="7"/>
        <v>54.15748031496063</v>
      </c>
      <c r="Q23" s="172">
        <v>13300</v>
      </c>
      <c r="R23" s="170">
        <v>8881.4</v>
      </c>
      <c r="S23" s="171">
        <v>596</v>
      </c>
      <c r="T23" s="170">
        <f t="shared" si="4"/>
        <v>9477.4</v>
      </c>
      <c r="U23" s="176">
        <f t="shared" si="5"/>
        <v>71.25864661654136</v>
      </c>
      <c r="V23" s="169">
        <v>41300</v>
      </c>
      <c r="W23" s="170">
        <v>520</v>
      </c>
      <c r="X23" s="171"/>
      <c r="Y23" s="170">
        <f>X23+W23</f>
        <v>520</v>
      </c>
      <c r="Z23" s="170">
        <f>(Y23*100)/V23</f>
        <v>1.2590799031476998</v>
      </c>
    </row>
    <row r="24" spans="1:26" ht="15.75">
      <c r="A24" s="60" t="s">
        <v>47</v>
      </c>
      <c r="B24" s="172">
        <v>2000</v>
      </c>
      <c r="C24" s="170"/>
      <c r="D24" s="171">
        <v>2900</v>
      </c>
      <c r="E24" s="170">
        <f t="shared" si="0"/>
        <v>2900</v>
      </c>
      <c r="F24" s="173">
        <f t="shared" si="1"/>
        <v>145</v>
      </c>
      <c r="G24" s="174">
        <v>2428</v>
      </c>
      <c r="H24" s="170"/>
      <c r="I24" s="171">
        <v>6656</v>
      </c>
      <c r="J24" s="170">
        <f t="shared" si="2"/>
        <v>6656</v>
      </c>
      <c r="K24" s="173">
        <f>(J24*100)/G24</f>
        <v>274.13509060955516</v>
      </c>
      <c r="L24" s="174">
        <v>2065</v>
      </c>
      <c r="M24" s="170"/>
      <c r="N24" s="171">
        <v>2500</v>
      </c>
      <c r="O24" s="170">
        <f t="shared" si="6"/>
        <v>2500</v>
      </c>
      <c r="P24" s="176">
        <f t="shared" si="7"/>
        <v>121.06537530266344</v>
      </c>
      <c r="Q24" s="172">
        <v>5600</v>
      </c>
      <c r="R24" s="170"/>
      <c r="S24" s="171"/>
      <c r="T24" s="170"/>
      <c r="U24" s="176"/>
      <c r="V24" s="169">
        <v>1430</v>
      </c>
      <c r="W24" s="170">
        <v>0</v>
      </c>
      <c r="X24" s="171"/>
      <c r="Y24" s="170"/>
      <c r="Z24" s="170"/>
    </row>
    <row r="25" spans="1:26" ht="16.5" thickBot="1">
      <c r="A25" s="178" t="s">
        <v>48</v>
      </c>
      <c r="B25" s="179">
        <v>8545</v>
      </c>
      <c r="C25" s="180">
        <v>383</v>
      </c>
      <c r="D25" s="181">
        <v>8600</v>
      </c>
      <c r="E25" s="180">
        <f t="shared" si="0"/>
        <v>8983</v>
      </c>
      <c r="F25" s="182">
        <f t="shared" si="1"/>
        <v>105.12580456407255</v>
      </c>
      <c r="G25" s="183">
        <v>14526</v>
      </c>
      <c r="H25" s="180">
        <v>6714</v>
      </c>
      <c r="I25" s="181">
        <v>38400</v>
      </c>
      <c r="J25" s="180">
        <f t="shared" si="2"/>
        <v>45114</v>
      </c>
      <c r="K25" s="182">
        <f>(J25*100)/G25</f>
        <v>310.5741429161504</v>
      </c>
      <c r="L25" s="183">
        <v>10254</v>
      </c>
      <c r="M25" s="180">
        <v>1036</v>
      </c>
      <c r="N25" s="181">
        <v>2290</v>
      </c>
      <c r="O25" s="180">
        <f t="shared" si="6"/>
        <v>3326</v>
      </c>
      <c r="P25" s="184">
        <f t="shared" si="7"/>
        <v>32.43612248878487</v>
      </c>
      <c r="Q25" s="179">
        <v>47000</v>
      </c>
      <c r="R25" s="180">
        <v>11244</v>
      </c>
      <c r="S25" s="181">
        <v>13217</v>
      </c>
      <c r="T25" s="180">
        <f t="shared" si="4"/>
        <v>24461</v>
      </c>
      <c r="U25" s="184">
        <f t="shared" si="5"/>
        <v>52.04468085106383</v>
      </c>
      <c r="V25" s="169">
        <v>8545</v>
      </c>
      <c r="W25" s="170">
        <v>2087</v>
      </c>
      <c r="X25" s="171"/>
      <c r="Y25" s="170">
        <f>X25+W25</f>
        <v>2087</v>
      </c>
      <c r="Z25" s="170">
        <f>(Y25*100)/V25</f>
        <v>24.423639555295495</v>
      </c>
    </row>
    <row r="26" spans="1:26" ht="16.5" thickBot="1">
      <c r="A26" s="185" t="s">
        <v>49</v>
      </c>
      <c r="B26" s="186">
        <f>SUM(B5:B25)</f>
        <v>45829</v>
      </c>
      <c r="C26" s="187">
        <f>SUM(C5:C25)</f>
        <v>6560.7</v>
      </c>
      <c r="D26" s="187">
        <f>SUM(D5:D25)</f>
        <v>64289</v>
      </c>
      <c r="E26" s="187">
        <f>C26+D26</f>
        <v>70849.7</v>
      </c>
      <c r="F26" s="188">
        <f>(E26*100)/B26</f>
        <v>154.5957799646512</v>
      </c>
      <c r="G26" s="186">
        <f>SUM(G5:G25)</f>
        <v>86553</v>
      </c>
      <c r="H26" s="187">
        <f>SUM(H5:H25)</f>
        <v>29312.6</v>
      </c>
      <c r="I26" s="187">
        <f>SUM(I5:I25)</f>
        <v>154705</v>
      </c>
      <c r="J26" s="187">
        <f t="shared" si="2"/>
        <v>184017.6</v>
      </c>
      <c r="K26" s="188">
        <f>(J26*100)/G26</f>
        <v>212.6068420505355</v>
      </c>
      <c r="L26" s="186">
        <f>SUM(L5:L25)</f>
        <v>44001</v>
      </c>
      <c r="M26" s="187">
        <f>SUM(M5:M25)</f>
        <v>6566.8</v>
      </c>
      <c r="N26" s="187">
        <f>SUM(N5:N25)</f>
        <v>27762</v>
      </c>
      <c r="O26" s="187">
        <f t="shared" si="6"/>
        <v>34328.8</v>
      </c>
      <c r="P26" s="188">
        <f>(O26*100)/L26</f>
        <v>78.0182268584805</v>
      </c>
      <c r="Q26" s="186">
        <f>SUM(Q5:Q25)</f>
        <v>191444</v>
      </c>
      <c r="R26" s="187">
        <f>SUM(R5:R25)</f>
        <v>60420.4</v>
      </c>
      <c r="S26" s="187">
        <f>SUM(S5:S25)</f>
        <v>36378</v>
      </c>
      <c r="T26" s="187">
        <f t="shared" si="4"/>
        <v>96798.4</v>
      </c>
      <c r="U26" s="189">
        <f>(T26*100)/Q26</f>
        <v>50.56225319153382</v>
      </c>
      <c r="V26" s="187">
        <f>SUM(V5:V25)</f>
        <v>139391</v>
      </c>
      <c r="W26" s="187">
        <f>SUM(W5:W25)</f>
        <v>13062</v>
      </c>
      <c r="X26" s="187">
        <f>SUM(X5:X25)</f>
        <v>0</v>
      </c>
      <c r="Y26" s="187">
        <f>X26+W26</f>
        <v>13062</v>
      </c>
      <c r="Z26" s="187">
        <f>(Y26*100)/V26</f>
        <v>9.37076281825943</v>
      </c>
    </row>
    <row r="27" spans="1:26" ht="16.5" thickBot="1">
      <c r="A27" s="191" t="s">
        <v>50</v>
      </c>
      <c r="B27" s="192">
        <v>44327</v>
      </c>
      <c r="C27" s="193">
        <v>3460</v>
      </c>
      <c r="D27" s="193">
        <v>61863</v>
      </c>
      <c r="E27" s="193">
        <v>65323</v>
      </c>
      <c r="F27" s="194">
        <v>147.36616509125363</v>
      </c>
      <c r="G27" s="192">
        <v>99866</v>
      </c>
      <c r="H27" s="193">
        <v>20008</v>
      </c>
      <c r="I27" s="193">
        <v>125081</v>
      </c>
      <c r="J27" s="193">
        <v>145089</v>
      </c>
      <c r="K27" s="195">
        <v>145.28368013137603</v>
      </c>
      <c r="L27" s="192">
        <v>46551</v>
      </c>
      <c r="M27" s="193">
        <v>4898</v>
      </c>
      <c r="N27" s="196">
        <v>48158</v>
      </c>
      <c r="O27" s="193">
        <v>53056</v>
      </c>
      <c r="P27" s="195">
        <v>113.97392107580933</v>
      </c>
      <c r="Q27" s="192">
        <v>188237</v>
      </c>
      <c r="R27" s="193">
        <v>78468</v>
      </c>
      <c r="S27" s="196">
        <v>106018</v>
      </c>
      <c r="T27" s="193">
        <v>184486</v>
      </c>
      <c r="U27" s="194">
        <v>98.00729930885001</v>
      </c>
      <c r="V27" s="197"/>
      <c r="W27" s="170"/>
      <c r="X27" s="171"/>
      <c r="Y27" s="170"/>
      <c r="Z27" s="170"/>
    </row>
  </sheetData>
  <sheetProtection selectLockedCells="1" selectUnlockedCells="1"/>
  <mergeCells count="8">
    <mergeCell ref="V3:Z3"/>
    <mergeCell ref="A1:K1"/>
    <mergeCell ref="L3:P3"/>
    <mergeCell ref="Q3:U3"/>
    <mergeCell ref="J2:K2"/>
    <mergeCell ref="A3:A4"/>
    <mergeCell ref="B3:F3"/>
    <mergeCell ref="G3:K3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4" r:id="rId1"/>
  <colBreaks count="1" manualBreakCount="1">
    <brk id="12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O27" sqref="O27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23"/>
      <c r="B1" s="577" t="s">
        <v>106</v>
      </c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79">
        <v>42996</v>
      </c>
      <c r="P1" s="579"/>
    </row>
    <row r="2" spans="1:16" ht="16.5" thickBot="1">
      <c r="A2" s="423" t="s">
        <v>107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424"/>
      <c r="P2" s="424"/>
    </row>
    <row r="3" spans="1:16" ht="15.75" thickBot="1">
      <c r="A3" s="580" t="s">
        <v>108</v>
      </c>
      <c r="B3" s="583" t="s">
        <v>109</v>
      </c>
      <c r="C3" s="584"/>
      <c r="D3" s="585"/>
      <c r="E3" s="586" t="s">
        <v>110</v>
      </c>
      <c r="F3" s="587"/>
      <c r="G3" s="587"/>
      <c r="H3" s="587"/>
      <c r="I3" s="587"/>
      <c r="J3" s="588"/>
      <c r="K3" s="592" t="s">
        <v>111</v>
      </c>
      <c r="L3" s="593"/>
      <c r="M3" s="594" t="s">
        <v>112</v>
      </c>
      <c r="N3" s="595"/>
      <c r="O3" s="595"/>
      <c r="P3" s="596"/>
    </row>
    <row r="4" spans="1:16" ht="15.75" thickBot="1">
      <c r="A4" s="581"/>
      <c r="B4" s="597" t="s">
        <v>113</v>
      </c>
      <c r="C4" s="598" t="s">
        <v>114</v>
      </c>
      <c r="D4" s="599"/>
      <c r="E4" s="589"/>
      <c r="F4" s="590"/>
      <c r="G4" s="590"/>
      <c r="H4" s="590"/>
      <c r="I4" s="590"/>
      <c r="J4" s="591"/>
      <c r="K4" s="583" t="s">
        <v>115</v>
      </c>
      <c r="L4" s="585"/>
      <c r="M4" s="563" t="s">
        <v>116</v>
      </c>
      <c r="N4" s="564"/>
      <c r="O4" s="564" t="s">
        <v>117</v>
      </c>
      <c r="P4" s="565"/>
    </row>
    <row r="5" spans="1:16" ht="15.75" thickBot="1">
      <c r="A5" s="581"/>
      <c r="B5" s="597"/>
      <c r="C5" s="566" t="s">
        <v>118</v>
      </c>
      <c r="D5" s="567"/>
      <c r="E5" s="568" t="s">
        <v>119</v>
      </c>
      <c r="F5" s="569"/>
      <c r="G5" s="570" t="s">
        <v>120</v>
      </c>
      <c r="H5" s="571"/>
      <c r="I5" s="570" t="s">
        <v>121</v>
      </c>
      <c r="J5" s="572"/>
      <c r="K5" s="573" t="s">
        <v>122</v>
      </c>
      <c r="L5" s="574"/>
      <c r="M5" s="575" t="s">
        <v>120</v>
      </c>
      <c r="N5" s="576"/>
      <c r="O5" s="576" t="s">
        <v>120</v>
      </c>
      <c r="P5" s="574"/>
    </row>
    <row r="6" spans="1:16" ht="15.75" thickBot="1">
      <c r="A6" s="582"/>
      <c r="B6" s="582"/>
      <c r="C6" s="425" t="s">
        <v>126</v>
      </c>
      <c r="D6" s="426" t="s">
        <v>127</v>
      </c>
      <c r="E6" s="427" t="s">
        <v>123</v>
      </c>
      <c r="F6" s="428" t="s">
        <v>124</v>
      </c>
      <c r="G6" s="427" t="s">
        <v>123</v>
      </c>
      <c r="H6" s="428" t="s">
        <v>124</v>
      </c>
      <c r="I6" s="427" t="s">
        <v>123</v>
      </c>
      <c r="J6" s="429" t="s">
        <v>124</v>
      </c>
      <c r="K6" s="427" t="s">
        <v>123</v>
      </c>
      <c r="L6" s="428" t="s">
        <v>124</v>
      </c>
      <c r="M6" s="427" t="s">
        <v>123</v>
      </c>
      <c r="N6" s="428" t="s">
        <v>124</v>
      </c>
      <c r="O6" s="430" t="s">
        <v>123</v>
      </c>
      <c r="P6" s="428" t="s">
        <v>124</v>
      </c>
    </row>
    <row r="7" spans="1:16" ht="14.25" customHeight="1">
      <c r="A7" s="431" t="s">
        <v>28</v>
      </c>
      <c r="B7" s="432">
        <v>56</v>
      </c>
      <c r="C7" s="433">
        <v>56</v>
      </c>
      <c r="D7" s="434">
        <v>56</v>
      </c>
      <c r="E7" s="435">
        <v>41.50344827586204</v>
      </c>
      <c r="F7" s="436">
        <v>44.4</v>
      </c>
      <c r="G7" s="435">
        <v>0.4</v>
      </c>
      <c r="H7" s="436">
        <v>0.4</v>
      </c>
      <c r="I7" s="435">
        <v>0.3</v>
      </c>
      <c r="J7" s="437">
        <v>0.3</v>
      </c>
      <c r="K7" s="438">
        <f aca="true" t="shared" si="0" ref="K7:K29">G7/D7*1000</f>
        <v>7.142857142857143</v>
      </c>
      <c r="L7" s="439">
        <v>7.142857142857143</v>
      </c>
      <c r="M7" s="440">
        <v>86.07000000000001</v>
      </c>
      <c r="N7" s="441">
        <v>6.5</v>
      </c>
      <c r="O7" s="442">
        <v>0.5</v>
      </c>
      <c r="P7" s="443">
        <v>0.5</v>
      </c>
    </row>
    <row r="8" spans="1:16" ht="15">
      <c r="A8" s="444" t="s">
        <v>79</v>
      </c>
      <c r="B8" s="445">
        <v>1181</v>
      </c>
      <c r="C8" s="446">
        <v>1234</v>
      </c>
      <c r="D8" s="447">
        <v>1234</v>
      </c>
      <c r="E8" s="448">
        <v>1411.7034482758625</v>
      </c>
      <c r="F8" s="449">
        <v>1174.2</v>
      </c>
      <c r="G8" s="448">
        <v>13.7</v>
      </c>
      <c r="H8" s="449">
        <v>13.2</v>
      </c>
      <c r="I8" s="448">
        <v>12.6</v>
      </c>
      <c r="J8" s="450">
        <v>11.6</v>
      </c>
      <c r="K8" s="451">
        <f t="shared" si="0"/>
        <v>11.102106969205835</v>
      </c>
      <c r="L8" s="452">
        <v>11.881188118811881</v>
      </c>
      <c r="M8" s="453">
        <v>584</v>
      </c>
      <c r="N8" s="454">
        <v>465</v>
      </c>
      <c r="O8" s="455">
        <v>3</v>
      </c>
      <c r="P8" s="456">
        <v>3</v>
      </c>
    </row>
    <row r="9" spans="1:16" ht="15">
      <c r="A9" s="444" t="s">
        <v>80</v>
      </c>
      <c r="B9" s="445">
        <v>1130</v>
      </c>
      <c r="C9" s="446">
        <v>1130</v>
      </c>
      <c r="D9" s="447">
        <v>1130</v>
      </c>
      <c r="E9" s="448">
        <v>2666.35172413793</v>
      </c>
      <c r="F9" s="449">
        <v>1277.1</v>
      </c>
      <c r="G9" s="448">
        <v>14.3</v>
      </c>
      <c r="H9" s="449">
        <v>11.5</v>
      </c>
      <c r="I9" s="448">
        <v>12.3</v>
      </c>
      <c r="J9" s="450">
        <v>8.3</v>
      </c>
      <c r="K9" s="451">
        <f t="shared" si="0"/>
        <v>12.654867256637168</v>
      </c>
      <c r="L9" s="452">
        <v>10.008703220191471</v>
      </c>
      <c r="M9" s="453">
        <v>1192</v>
      </c>
      <c r="N9" s="454">
        <v>576</v>
      </c>
      <c r="O9" s="455">
        <v>4.5</v>
      </c>
      <c r="P9" s="456">
        <v>4</v>
      </c>
    </row>
    <row r="10" spans="1:16" ht="15">
      <c r="A10" s="444" t="s">
        <v>31</v>
      </c>
      <c r="B10" s="445">
        <v>353</v>
      </c>
      <c r="C10" s="446">
        <v>377</v>
      </c>
      <c r="D10" s="447">
        <v>377</v>
      </c>
      <c r="E10" s="448">
        <v>444.9310344827585</v>
      </c>
      <c r="F10" s="449">
        <v>319.2</v>
      </c>
      <c r="G10" s="448">
        <v>3.1</v>
      </c>
      <c r="H10" s="449">
        <v>2.9</v>
      </c>
      <c r="I10" s="448">
        <v>3.1</v>
      </c>
      <c r="J10" s="450">
        <v>2.8</v>
      </c>
      <c r="K10" s="451">
        <f t="shared" si="0"/>
        <v>8.222811671087532</v>
      </c>
      <c r="L10" s="452">
        <v>8.504398826979472</v>
      </c>
      <c r="M10" s="453">
        <v>720.5</v>
      </c>
      <c r="N10" s="454">
        <v>635.5</v>
      </c>
      <c r="O10" s="455">
        <v>3</v>
      </c>
      <c r="P10" s="456">
        <v>4</v>
      </c>
    </row>
    <row r="11" spans="1:16" ht="15">
      <c r="A11" s="444" t="s">
        <v>32</v>
      </c>
      <c r="B11" s="445">
        <v>690</v>
      </c>
      <c r="C11" s="446">
        <v>690</v>
      </c>
      <c r="D11" s="447">
        <v>690</v>
      </c>
      <c r="E11" s="448">
        <v>1271.1310344827584</v>
      </c>
      <c r="F11" s="449">
        <v>852.1</v>
      </c>
      <c r="G11" s="448">
        <v>8.6</v>
      </c>
      <c r="H11" s="449">
        <v>8.5</v>
      </c>
      <c r="I11" s="448">
        <v>7.6</v>
      </c>
      <c r="J11" s="450">
        <v>7.5</v>
      </c>
      <c r="K11" s="451">
        <f t="shared" si="0"/>
        <v>12.46376811594203</v>
      </c>
      <c r="L11" s="452">
        <v>12.318840579710146</v>
      </c>
      <c r="M11" s="453">
        <v>1681</v>
      </c>
      <c r="N11" s="454">
        <v>815</v>
      </c>
      <c r="O11" s="455">
        <v>8</v>
      </c>
      <c r="P11" s="456">
        <v>10.5</v>
      </c>
    </row>
    <row r="12" spans="1:16" ht="15">
      <c r="A12" s="444" t="s">
        <v>33</v>
      </c>
      <c r="B12" s="445">
        <v>467</v>
      </c>
      <c r="C12" s="446">
        <v>476</v>
      </c>
      <c r="D12" s="447">
        <v>476</v>
      </c>
      <c r="E12" s="448">
        <v>837.2206896551724</v>
      </c>
      <c r="F12" s="449">
        <v>786.9</v>
      </c>
      <c r="G12" s="448">
        <v>8.8</v>
      </c>
      <c r="H12" s="449">
        <v>6.6</v>
      </c>
      <c r="I12" s="448">
        <v>8.7</v>
      </c>
      <c r="J12" s="450">
        <v>6.5</v>
      </c>
      <c r="K12" s="451">
        <f t="shared" si="0"/>
        <v>18.487394957983195</v>
      </c>
      <c r="L12" s="452">
        <v>14.132762312633831</v>
      </c>
      <c r="M12" s="453">
        <v>2111.4</v>
      </c>
      <c r="N12" s="454">
        <v>941.4</v>
      </c>
      <c r="O12" s="455">
        <v>10</v>
      </c>
      <c r="P12" s="456">
        <v>10.3</v>
      </c>
    </row>
    <row r="13" spans="1:16" ht="15">
      <c r="A13" s="444" t="s">
        <v>34</v>
      </c>
      <c r="B13" s="445">
        <v>857</v>
      </c>
      <c r="C13" s="446">
        <v>857</v>
      </c>
      <c r="D13" s="447">
        <v>857</v>
      </c>
      <c r="E13" s="448">
        <v>1712</v>
      </c>
      <c r="F13" s="449">
        <v>1762</v>
      </c>
      <c r="G13" s="448">
        <v>11.5</v>
      </c>
      <c r="H13" s="449">
        <v>19.5</v>
      </c>
      <c r="I13" s="448">
        <v>9.1</v>
      </c>
      <c r="J13" s="450">
        <v>16.6</v>
      </c>
      <c r="K13" s="451">
        <f t="shared" si="0"/>
        <v>13.418903150525088</v>
      </c>
      <c r="L13" s="452">
        <v>14.130434782608695</v>
      </c>
      <c r="M13" s="453">
        <v>570</v>
      </c>
      <c r="N13" s="454">
        <v>448</v>
      </c>
      <c r="O13" s="455">
        <v>3</v>
      </c>
      <c r="P13" s="456">
        <v>3</v>
      </c>
    </row>
    <row r="14" spans="1:16" ht="15">
      <c r="A14" s="444" t="s">
        <v>35</v>
      </c>
      <c r="B14" s="445">
        <v>2742</v>
      </c>
      <c r="C14" s="446">
        <v>2742</v>
      </c>
      <c r="D14" s="447">
        <v>2742</v>
      </c>
      <c r="E14" s="448">
        <v>4443.917241379311</v>
      </c>
      <c r="F14" s="449">
        <v>3727.8</v>
      </c>
      <c r="G14" s="448">
        <v>30</v>
      </c>
      <c r="H14" s="449">
        <v>37.8</v>
      </c>
      <c r="I14" s="448">
        <v>28.9</v>
      </c>
      <c r="J14" s="450">
        <v>33.8</v>
      </c>
      <c r="K14" s="451">
        <f t="shared" si="0"/>
        <v>10.940919037199125</v>
      </c>
      <c r="L14" s="452">
        <v>13.785557986870897</v>
      </c>
      <c r="M14" s="453">
        <v>2351.8199999999997</v>
      </c>
      <c r="N14" s="454">
        <v>1824</v>
      </c>
      <c r="O14" s="455">
        <v>27</v>
      </c>
      <c r="P14" s="456">
        <v>27</v>
      </c>
    </row>
    <row r="15" spans="1:16" ht="15">
      <c r="A15" s="444" t="s">
        <v>36</v>
      </c>
      <c r="B15" s="445">
        <v>709</v>
      </c>
      <c r="C15" s="446">
        <v>693</v>
      </c>
      <c r="D15" s="447">
        <v>693</v>
      </c>
      <c r="E15" s="448">
        <v>1516</v>
      </c>
      <c r="F15" s="449">
        <v>1036.1</v>
      </c>
      <c r="G15" s="448">
        <v>7</v>
      </c>
      <c r="H15" s="449">
        <v>7.6</v>
      </c>
      <c r="I15" s="448">
        <v>6.5</v>
      </c>
      <c r="J15" s="450">
        <v>7.1</v>
      </c>
      <c r="K15" s="451">
        <f t="shared" si="0"/>
        <v>10.101010101010102</v>
      </c>
      <c r="L15" s="452">
        <v>10.555555555555555</v>
      </c>
      <c r="M15" s="453">
        <v>69.6</v>
      </c>
      <c r="N15" s="454">
        <v>47.6</v>
      </c>
      <c r="O15" s="455">
        <v>0.3</v>
      </c>
      <c r="P15" s="456">
        <v>0.3</v>
      </c>
    </row>
    <row r="16" spans="1:16" ht="15" customHeight="1">
      <c r="A16" s="457" t="s">
        <v>37</v>
      </c>
      <c r="B16" s="445">
        <v>600</v>
      </c>
      <c r="C16" s="446">
        <v>639</v>
      </c>
      <c r="D16" s="447">
        <v>639</v>
      </c>
      <c r="E16" s="448">
        <v>1030.9034482758623</v>
      </c>
      <c r="F16" s="449">
        <v>983.7</v>
      </c>
      <c r="G16" s="448">
        <v>6.9</v>
      </c>
      <c r="H16" s="449">
        <v>5.6</v>
      </c>
      <c r="I16" s="448">
        <v>6</v>
      </c>
      <c r="J16" s="450">
        <v>4.8</v>
      </c>
      <c r="K16" s="451">
        <f t="shared" si="0"/>
        <v>10.7981220657277</v>
      </c>
      <c r="L16" s="452">
        <v>9.443507588532883</v>
      </c>
      <c r="M16" s="453">
        <v>3286</v>
      </c>
      <c r="N16" s="454">
        <v>1432</v>
      </c>
      <c r="O16" s="455">
        <v>12</v>
      </c>
      <c r="P16" s="456">
        <v>15</v>
      </c>
    </row>
    <row r="17" spans="1:16" ht="15">
      <c r="A17" s="444" t="s">
        <v>38</v>
      </c>
      <c r="B17" s="445">
        <v>970</v>
      </c>
      <c r="C17" s="446">
        <v>980</v>
      </c>
      <c r="D17" s="447">
        <v>980</v>
      </c>
      <c r="E17" s="448">
        <v>2042.9310344827584</v>
      </c>
      <c r="F17" s="449">
        <v>1618.8</v>
      </c>
      <c r="G17" s="448">
        <v>16.2</v>
      </c>
      <c r="H17" s="449">
        <v>11.4</v>
      </c>
      <c r="I17" s="448">
        <v>16</v>
      </c>
      <c r="J17" s="450">
        <v>11</v>
      </c>
      <c r="K17" s="451">
        <f t="shared" si="0"/>
        <v>16.53061224489796</v>
      </c>
      <c r="L17" s="452">
        <v>12</v>
      </c>
      <c r="M17" s="453">
        <v>507.7</v>
      </c>
      <c r="N17" s="454">
        <v>990</v>
      </c>
      <c r="O17" s="455">
        <v>5</v>
      </c>
      <c r="P17" s="456">
        <v>5</v>
      </c>
    </row>
    <row r="18" spans="1:16" ht="15">
      <c r="A18" s="444" t="s">
        <v>39</v>
      </c>
      <c r="B18" s="445">
        <v>473</v>
      </c>
      <c r="C18" s="446">
        <v>521</v>
      </c>
      <c r="D18" s="447">
        <v>521</v>
      </c>
      <c r="E18" s="448">
        <v>1168.6</v>
      </c>
      <c r="F18" s="449">
        <v>504.6</v>
      </c>
      <c r="G18" s="448">
        <v>4.4</v>
      </c>
      <c r="H18" s="449">
        <v>3.8</v>
      </c>
      <c r="I18" s="448">
        <v>3.1</v>
      </c>
      <c r="J18" s="450">
        <v>2.7</v>
      </c>
      <c r="K18" s="451">
        <f t="shared" si="0"/>
        <v>8.445297504798464</v>
      </c>
      <c r="L18" s="452">
        <v>9.571788413098236</v>
      </c>
      <c r="M18" s="453">
        <v>2738.8</v>
      </c>
      <c r="N18" s="454">
        <v>986.9</v>
      </c>
      <c r="O18" s="455">
        <v>9</v>
      </c>
      <c r="P18" s="456">
        <v>11</v>
      </c>
    </row>
    <row r="19" spans="1:16" ht="15">
      <c r="A19" s="444" t="s">
        <v>81</v>
      </c>
      <c r="B19" s="445">
        <v>1325</v>
      </c>
      <c r="C19" s="446">
        <v>1270</v>
      </c>
      <c r="D19" s="447">
        <v>1270</v>
      </c>
      <c r="E19" s="448">
        <v>1437.34482758621</v>
      </c>
      <c r="F19" s="449">
        <v>1469.7</v>
      </c>
      <c r="G19" s="448">
        <v>10.6</v>
      </c>
      <c r="H19" s="449">
        <v>12.2</v>
      </c>
      <c r="I19" s="448">
        <v>10.5</v>
      </c>
      <c r="J19" s="450">
        <v>11.1</v>
      </c>
      <c r="K19" s="451">
        <f t="shared" si="0"/>
        <v>8.346456692913385</v>
      </c>
      <c r="L19" s="452">
        <v>8.815028901734102</v>
      </c>
      <c r="M19" s="453">
        <v>1050</v>
      </c>
      <c r="N19" s="454">
        <v>495</v>
      </c>
      <c r="O19" s="455">
        <v>5</v>
      </c>
      <c r="P19" s="456">
        <v>5</v>
      </c>
    </row>
    <row r="20" spans="1:16" ht="15">
      <c r="A20" s="444" t="s">
        <v>41</v>
      </c>
      <c r="B20" s="445">
        <v>1284</v>
      </c>
      <c r="C20" s="446">
        <v>1285</v>
      </c>
      <c r="D20" s="447">
        <v>1285</v>
      </c>
      <c r="E20" s="448">
        <v>2099.10689655172</v>
      </c>
      <c r="F20" s="449">
        <v>1803</v>
      </c>
      <c r="G20" s="448">
        <v>13.5</v>
      </c>
      <c r="H20" s="449">
        <v>11.7</v>
      </c>
      <c r="I20" s="448">
        <v>11.9</v>
      </c>
      <c r="J20" s="450">
        <v>10.5</v>
      </c>
      <c r="K20" s="451">
        <f t="shared" si="0"/>
        <v>10.505836575875486</v>
      </c>
      <c r="L20" s="452">
        <v>9.133489461358312</v>
      </c>
      <c r="M20" s="453">
        <v>254.8</v>
      </c>
      <c r="N20" s="454">
        <v>219.8</v>
      </c>
      <c r="O20" s="455">
        <v>1.2</v>
      </c>
      <c r="P20" s="456">
        <v>1.2</v>
      </c>
    </row>
    <row r="21" spans="1:16" ht="15" customHeight="1">
      <c r="A21" s="444" t="s">
        <v>42</v>
      </c>
      <c r="B21" s="445">
        <v>970</v>
      </c>
      <c r="C21" s="446">
        <v>599</v>
      </c>
      <c r="D21" s="447">
        <v>599</v>
      </c>
      <c r="E21" s="448">
        <v>574.7172413793104</v>
      </c>
      <c r="F21" s="449">
        <v>650.4</v>
      </c>
      <c r="G21" s="448">
        <v>4.9</v>
      </c>
      <c r="H21" s="449">
        <v>6.8</v>
      </c>
      <c r="I21" s="448">
        <v>4.3</v>
      </c>
      <c r="J21" s="450">
        <v>6.1</v>
      </c>
      <c r="K21" s="451">
        <f t="shared" si="0"/>
        <v>8.180300500834726</v>
      </c>
      <c r="L21" s="452">
        <v>7.024793388429751</v>
      </c>
      <c r="M21" s="453">
        <v>454.7</v>
      </c>
      <c r="N21" s="454">
        <v>272.7</v>
      </c>
      <c r="O21" s="455">
        <v>1.8</v>
      </c>
      <c r="P21" s="456">
        <v>1.9</v>
      </c>
    </row>
    <row r="22" spans="1:16" ht="15">
      <c r="A22" s="444" t="s">
        <v>82</v>
      </c>
      <c r="B22" s="445">
        <v>1015</v>
      </c>
      <c r="C22" s="446">
        <v>998</v>
      </c>
      <c r="D22" s="447">
        <v>998</v>
      </c>
      <c r="E22" s="448">
        <v>1333.386206896552</v>
      </c>
      <c r="F22" s="449">
        <v>1322.7</v>
      </c>
      <c r="G22" s="448">
        <v>10.3</v>
      </c>
      <c r="H22" s="449">
        <v>12.2</v>
      </c>
      <c r="I22" s="448">
        <v>9.9</v>
      </c>
      <c r="J22" s="450">
        <v>11.2</v>
      </c>
      <c r="K22" s="451">
        <f t="shared" si="0"/>
        <v>10.32064128256513</v>
      </c>
      <c r="L22" s="452">
        <v>11.960784313725489</v>
      </c>
      <c r="M22" s="453">
        <v>2002</v>
      </c>
      <c r="N22" s="454">
        <v>1104</v>
      </c>
      <c r="O22" s="455">
        <v>7.5</v>
      </c>
      <c r="P22" s="456">
        <v>7.7</v>
      </c>
    </row>
    <row r="23" spans="1:16" ht="15">
      <c r="A23" s="444" t="s">
        <v>83</v>
      </c>
      <c r="B23" s="445">
        <v>1942</v>
      </c>
      <c r="C23" s="446">
        <v>1909</v>
      </c>
      <c r="D23" s="447">
        <v>1907</v>
      </c>
      <c r="E23" s="448">
        <v>5540.241379310345</v>
      </c>
      <c r="F23" s="449">
        <v>4183.8</v>
      </c>
      <c r="G23" s="448">
        <v>34.2</v>
      </c>
      <c r="H23" s="449">
        <v>34.4</v>
      </c>
      <c r="I23" s="448">
        <v>32.5</v>
      </c>
      <c r="J23" s="450">
        <v>32.4</v>
      </c>
      <c r="K23" s="451">
        <f t="shared" si="0"/>
        <v>17.933927635028844</v>
      </c>
      <c r="L23" s="452">
        <v>17.551020408163264</v>
      </c>
      <c r="M23" s="453">
        <v>809.6</v>
      </c>
      <c r="N23" s="454">
        <v>385.7</v>
      </c>
      <c r="O23" s="455">
        <v>3.2</v>
      </c>
      <c r="P23" s="456">
        <v>4.1</v>
      </c>
    </row>
    <row r="24" spans="1:16" ht="15">
      <c r="A24" s="444" t="s">
        <v>45</v>
      </c>
      <c r="B24" s="445">
        <v>358</v>
      </c>
      <c r="C24" s="446">
        <v>445</v>
      </c>
      <c r="D24" s="447">
        <v>445</v>
      </c>
      <c r="E24" s="448">
        <v>671</v>
      </c>
      <c r="F24" s="449">
        <v>622.2</v>
      </c>
      <c r="G24" s="448">
        <v>4.5</v>
      </c>
      <c r="H24" s="449">
        <v>3.9</v>
      </c>
      <c r="I24" s="448">
        <v>2.3</v>
      </c>
      <c r="J24" s="450">
        <v>2.3</v>
      </c>
      <c r="K24" s="451">
        <f t="shared" si="0"/>
        <v>10.112359550561797</v>
      </c>
      <c r="L24" s="452">
        <v>10.893854748603351</v>
      </c>
      <c r="M24" s="453">
        <v>416.2</v>
      </c>
      <c r="N24" s="454">
        <v>982</v>
      </c>
      <c r="O24" s="455">
        <v>2</v>
      </c>
      <c r="P24" s="456">
        <v>2</v>
      </c>
    </row>
    <row r="25" spans="1:16" ht="15">
      <c r="A25" s="444" t="s">
        <v>46</v>
      </c>
      <c r="B25" s="445">
        <v>1345</v>
      </c>
      <c r="C25" s="446">
        <v>1345</v>
      </c>
      <c r="D25" s="447">
        <v>1345</v>
      </c>
      <c r="E25" s="448">
        <v>2543.2000000000003</v>
      </c>
      <c r="F25" s="449">
        <v>1881</v>
      </c>
      <c r="G25" s="448">
        <v>18.9</v>
      </c>
      <c r="H25" s="449">
        <v>16.6</v>
      </c>
      <c r="I25" s="448">
        <v>17.5</v>
      </c>
      <c r="J25" s="450">
        <v>16</v>
      </c>
      <c r="K25" s="451">
        <f t="shared" si="0"/>
        <v>14.052044609665428</v>
      </c>
      <c r="L25" s="452">
        <v>12.406576980568014</v>
      </c>
      <c r="M25" s="453"/>
      <c r="N25" s="454"/>
      <c r="O25" s="455"/>
      <c r="P25" s="456"/>
    </row>
    <row r="26" spans="1:16" ht="15">
      <c r="A26" s="444" t="s">
        <v>84</v>
      </c>
      <c r="B26" s="445">
        <v>534</v>
      </c>
      <c r="C26" s="446">
        <v>537</v>
      </c>
      <c r="D26" s="447">
        <v>537</v>
      </c>
      <c r="E26" s="448">
        <v>999.2482758620692</v>
      </c>
      <c r="F26" s="449">
        <v>513.3</v>
      </c>
      <c r="G26" s="448">
        <v>5.5</v>
      </c>
      <c r="H26" s="449">
        <v>5.4</v>
      </c>
      <c r="I26" s="448">
        <v>5</v>
      </c>
      <c r="J26" s="450">
        <v>4.8</v>
      </c>
      <c r="K26" s="451">
        <f t="shared" si="0"/>
        <v>10.242085661080074</v>
      </c>
      <c r="L26" s="452">
        <v>10.05586592178771</v>
      </c>
      <c r="M26" s="453">
        <v>3288</v>
      </c>
      <c r="N26" s="454">
        <v>1784</v>
      </c>
      <c r="O26" s="455">
        <v>12</v>
      </c>
      <c r="P26" s="456">
        <v>11</v>
      </c>
    </row>
    <row r="27" spans="1:16" ht="15">
      <c r="A27" s="444" t="s">
        <v>48</v>
      </c>
      <c r="B27" s="445">
        <v>3822</v>
      </c>
      <c r="C27" s="446">
        <v>4090</v>
      </c>
      <c r="D27" s="447">
        <v>4090</v>
      </c>
      <c r="E27" s="448">
        <v>7252.082758620691</v>
      </c>
      <c r="F27" s="449">
        <v>5016.9</v>
      </c>
      <c r="G27" s="448">
        <v>60.6</v>
      </c>
      <c r="H27" s="449">
        <v>42.5</v>
      </c>
      <c r="I27" s="448">
        <v>56.8</v>
      </c>
      <c r="J27" s="450">
        <v>42.1</v>
      </c>
      <c r="K27" s="451">
        <f t="shared" si="0"/>
        <v>14.816625916870416</v>
      </c>
      <c r="L27" s="452">
        <v>11.119832548403977</v>
      </c>
      <c r="M27" s="453">
        <v>1998</v>
      </c>
      <c r="N27" s="454">
        <v>982</v>
      </c>
      <c r="O27" s="455">
        <v>6</v>
      </c>
      <c r="P27" s="456">
        <v>6</v>
      </c>
    </row>
    <row r="28" spans="1:16" ht="15.75" thickBot="1">
      <c r="A28" s="458" t="s">
        <v>69</v>
      </c>
      <c r="B28" s="459">
        <v>100</v>
      </c>
      <c r="C28" s="460">
        <v>100</v>
      </c>
      <c r="D28" s="461">
        <v>100</v>
      </c>
      <c r="E28" s="462">
        <v>68</v>
      </c>
      <c r="F28" s="463">
        <v>79.8</v>
      </c>
      <c r="G28" s="462">
        <v>0.7</v>
      </c>
      <c r="H28" s="463">
        <v>0.7</v>
      </c>
      <c r="I28" s="462">
        <v>2.4</v>
      </c>
      <c r="J28" s="464">
        <v>2.4</v>
      </c>
      <c r="K28" s="465">
        <f t="shared" si="0"/>
        <v>6.999999999999999</v>
      </c>
      <c r="L28" s="466">
        <v>6.999999999999999</v>
      </c>
      <c r="M28" s="467"/>
      <c r="N28" s="468"/>
      <c r="O28" s="469"/>
      <c r="P28" s="470"/>
    </row>
    <row r="29" spans="1:16" ht="15" thickBot="1">
      <c r="A29" s="471" t="s">
        <v>125</v>
      </c>
      <c r="B29" s="472">
        <f>SUM(B7:B28)</f>
        <v>22923</v>
      </c>
      <c r="C29" s="473">
        <v>22973</v>
      </c>
      <c r="D29" s="474">
        <f>SUM(D7:D28)</f>
        <v>22971</v>
      </c>
      <c r="E29" s="475">
        <f>SUM(E7:E28)</f>
        <v>41105.52068965517</v>
      </c>
      <c r="F29" s="476">
        <f>SUM(F7:F28)</f>
        <v>31629.7</v>
      </c>
      <c r="G29" s="475">
        <f>SUM(G7:G28)</f>
        <v>288.6</v>
      </c>
      <c r="H29" s="476">
        <v>275.2</v>
      </c>
      <c r="I29" s="475">
        <f>SUM(I7:I28)</f>
        <v>267.3</v>
      </c>
      <c r="J29" s="477">
        <v>251.9</v>
      </c>
      <c r="K29" s="478">
        <f t="shared" si="0"/>
        <v>12.563667232597624</v>
      </c>
      <c r="L29" s="479">
        <v>11.778804999143981</v>
      </c>
      <c r="M29" s="475">
        <f>SUM(M7:M28)</f>
        <v>26172.19</v>
      </c>
      <c r="N29" s="476">
        <f>SUM(N7:N28)</f>
        <v>15393.1</v>
      </c>
      <c r="O29" s="480">
        <f>SUM(O7:O28)</f>
        <v>124</v>
      </c>
      <c r="P29" s="476">
        <f>SUM(P7:P28)</f>
        <v>132.5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2017-09-13T06:17:51Z</cp:lastPrinted>
  <dcterms:created xsi:type="dcterms:W3CDTF">2017-08-13T06:13:14Z</dcterms:created>
  <dcterms:modified xsi:type="dcterms:W3CDTF">2017-09-18T06:55:20Z</dcterms:modified>
  <cp:category/>
  <cp:version/>
  <cp:contentType/>
  <cp:contentStatus/>
</cp:coreProperties>
</file>