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4"/>
  </bookViews>
  <sheets>
    <sheet name="уборка зерновые" sheetId="1" r:id="rId1"/>
    <sheet name="уборка прочие" sheetId="2" r:id="rId2"/>
    <sheet name="полевые работы" sheetId="3" r:id="rId3"/>
    <sheet name="сев" sheetId="4" r:id="rId4"/>
    <sheet name="корма" sheetId="5" r:id="rId5"/>
    <sheet name="погода" sheetId="6" r:id="rId6"/>
    <sheet name="молоко" sheetId="7" r:id="rId7"/>
  </sheets>
  <definedNames>
    <definedName name="_xlnm.Print_Titles" localSheetId="4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4">'корма'!$A$1:$Z$28</definedName>
    <definedName name="_xlnm.Print_Area" localSheetId="6">'молоко'!$A$1:$P$29</definedName>
    <definedName name="_xlnm.Print_Area" localSheetId="5">'погода'!$A$1:$E$25</definedName>
    <definedName name="_xlnm.Print_Area" localSheetId="2">'полевые работы'!$A$1:$L$28</definedName>
    <definedName name="_xlnm.Print_Area" localSheetId="3">'сев'!$A$1:$V$27</definedName>
    <definedName name="_xlnm.Print_Area" localSheetId="1">'уборка прочие'!$A$1:$BE$27</definedName>
  </definedNames>
  <calcPr fullCalcOnLoad="1"/>
</workbook>
</file>

<file path=xl/sharedStrings.xml><?xml version="1.0" encoding="utf-8"?>
<sst xmlns="http://schemas.openxmlformats.org/spreadsheetml/2006/main" count="499" uniqueCount="173">
  <si>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</si>
  <si>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</si>
  <si>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</si>
  <si>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</si>
  <si>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</si>
  <si>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</si>
  <si>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</si>
  <si>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</si>
  <si>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</si>
  <si>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</si>
  <si>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</si>
  <si>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</si>
  <si>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</si>
  <si>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</si>
  <si>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</si>
  <si>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</si>
  <si>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</si>
  <si>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</si>
  <si>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</si>
  <si>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</si>
  <si>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</si>
  <si>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</si>
  <si>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</si>
  <si>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</si>
  <si>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</si>
  <si>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</si>
  <si>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</si>
  <si>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</si>
  <si>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</si>
  <si>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</si>
  <si>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</si>
  <si>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</si>
  <si>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</si>
  <si>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</si>
  <si>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</si>
  <si>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</si>
  <si>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</si>
  <si>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</si>
  <si>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</si>
  <si>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</si>
  <si>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</si>
  <si>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</si>
  <si>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</si>
  <si>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</si>
  <si>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</si>
  <si>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</si>
  <si>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</si>
  <si>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</si>
  <si>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</si>
  <si>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</si>
  <si>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</si>
  <si>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</si>
  <si>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</si>
  <si>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</si>
  <si>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</si>
  <si>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 xml:space="preserve">Уборка технических культур, кукурузы на силос, картофеля и овощей                                                                      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</si>
  <si>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</si>
  <si>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</si>
  <si>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</si>
  <si>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</si>
  <si>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</si>
  <si>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</si>
  <si>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</si>
  <si>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</si>
  <si>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</si>
  <si>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</si>
  <si>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</si>
  <si>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</si>
  <si>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</si>
  <si>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</si>
  <si>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</si>
  <si>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</si>
  <si>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</si>
  <si>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</si>
  <si>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</si>
  <si>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</si>
  <si>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</si>
  <si>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</si>
  <si>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</si>
  <si>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</si>
  <si>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</si>
  <si>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2018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</si>
  <si>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</si>
  <si>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</si>
  <si>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</si>
  <si>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</si>
  <si>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</si>
  <si>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</si>
  <si>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</si>
  <si>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</si>
  <si>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</si>
  <si>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</si>
  <si>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</si>
  <si>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</si>
  <si>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</si>
  <si>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</si>
  <si>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</si>
  <si>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</si>
  <si>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</si>
  <si>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</si>
  <si>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</si>
  <si>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</si>
  <si>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</si>
  <si>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</si>
  <si>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</si>
  <si>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</si>
  <si>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</si>
  <si>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</si>
  <si>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</si>
  <si>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</si>
  <si>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</si>
  <si>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</si>
  <si>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</si>
  <si>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</si>
  <si>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</si>
  <si>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</si>
  <si>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</si>
  <si>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</si>
  <si>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</si>
  <si>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</si>
  <si>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</si>
  <si>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</si>
  <si>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</si>
  <si>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</si>
  <si>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</si>
  <si>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</si>
  <si>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</si>
  <si>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</si>
  <si>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</si>
  <si>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</si>
  <si>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</si>
  <si>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</si>
  <si>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</si>
  <si>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</si>
  <si>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</si>
  <si>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</si>
  <si>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Уборка зерновых и зернобобовых культур                                    03.09.2019</t>
  </si>
  <si>
    <t>02.09</t>
  </si>
  <si>
    <t>03.09</t>
  </si>
  <si>
    <t>Оперативная информация об агрометеорологических условиях  на территори Ульяновской области по состоянию на 03.09.2019</t>
  </si>
  <si>
    <t>ясно, 12</t>
  </si>
  <si>
    <t>10, ясно</t>
  </si>
  <si>
    <t>13, облачно</t>
  </si>
  <si>
    <t xml:space="preserve"> 12 комбайнов</t>
  </si>
  <si>
    <t>43 комбайна</t>
  </si>
  <si>
    <t>17 комбайнов</t>
  </si>
  <si>
    <t>ясно, северный ветер, 12</t>
  </si>
  <si>
    <t>ясно, 11</t>
  </si>
  <si>
    <t>21 комбайн</t>
  </si>
  <si>
    <t>47 комбайнов</t>
  </si>
  <si>
    <t>ясно, 7</t>
  </si>
  <si>
    <t>5 комбайнов</t>
  </si>
  <si>
    <t>ясно,18</t>
  </si>
  <si>
    <t>ясно, 19</t>
  </si>
  <si>
    <t>58 комбайнов</t>
  </si>
  <si>
    <t>32 комбайна</t>
  </si>
  <si>
    <t>облочно, 12</t>
  </si>
  <si>
    <t>солнечно, 10</t>
  </si>
  <si>
    <t>52 комбайна</t>
  </si>
  <si>
    <t>57 комбайнов</t>
  </si>
  <si>
    <t>ясно, 16</t>
  </si>
  <si>
    <t>6 комбайнов</t>
  </si>
  <si>
    <t>ясно, 10</t>
  </si>
  <si>
    <t>12 комбайнов</t>
  </si>
  <si>
    <t>5, ясно</t>
  </si>
  <si>
    <t>14, ясно</t>
  </si>
  <si>
    <t>облачно, 14</t>
  </si>
  <si>
    <t>51 комбайн</t>
  </si>
  <si>
    <t>ясно, 20</t>
  </si>
  <si>
    <t>ясно, 6</t>
  </si>
  <si>
    <t>72 комбайна</t>
  </si>
  <si>
    <t>25 комбайнов</t>
  </si>
  <si>
    <t>128 комбайна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</si>
</sst>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05">
    <xf numFmtId="0" fontId="0" fillId="0" borderId="0" xfId="0" applyAlignment="1">
      <alignment/>
    </xf>
    <xf numFmtId="172" fontId="19" fillId="24" borderId="10" xfId="0" applyNumberFormat="1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1" xfId="82" applyFont="1" applyFill="1" applyBorder="1" applyAlignment="1" applyProtection="1">
      <alignment horizontal="left" vertical="center" wrapText="1"/>
      <protection locked="0"/>
    </xf>
    <xf numFmtId="0" fontId="19" fillId="24" borderId="12" xfId="82" applyFont="1" applyFill="1" applyBorder="1" applyAlignment="1" applyProtection="1">
      <alignment horizontal="left" vertical="center" wrapText="1"/>
      <protection locked="0"/>
    </xf>
    <xf numFmtId="3" fontId="19" fillId="24" borderId="13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4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13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hidden="1"/>
    </xf>
    <xf numFmtId="1" fontId="19" fillId="24" borderId="14" xfId="0" applyNumberFormat="1" applyFont="1" applyFill="1" applyBorder="1" applyAlignment="1">
      <alignment horizontal="center" vertical="center" wrapText="1"/>
    </xf>
    <xf numFmtId="0" fontId="19" fillId="25" borderId="15" xfId="82" applyFont="1" applyFill="1" applyBorder="1" applyAlignment="1" applyProtection="1">
      <alignment horizontal="left" vertical="center" wrapText="1"/>
      <protection locked="0"/>
    </xf>
    <xf numFmtId="3" fontId="19" fillId="24" borderId="16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7" xfId="82" applyNumberFormat="1" applyFont="1" applyFill="1" applyBorder="1" applyAlignment="1" applyProtection="1">
      <alignment horizontal="center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 locked="0"/>
    </xf>
    <xf numFmtId="174" fontId="20" fillId="24" borderId="19" xfId="82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0" fontId="20" fillId="24" borderId="18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0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9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1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0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21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172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24" borderId="16" xfId="0" applyNumberFormat="1" applyFont="1" applyFill="1" applyBorder="1" applyAlignment="1">
      <alignment horizontal="center" vertical="center" wrapText="1"/>
    </xf>
    <xf numFmtId="0" fontId="20" fillId="24" borderId="22" xfId="82" applyFont="1" applyFill="1" applyBorder="1" applyAlignment="1" applyProtection="1">
      <alignment horizontal="left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>
      <alignment horizontal="center" vertical="center" wrapText="1"/>
    </xf>
    <xf numFmtId="172" fontId="20" fillId="24" borderId="19" xfId="81" applyNumberFormat="1" applyFont="1" applyFill="1" applyBorder="1" applyAlignment="1" applyProtection="1">
      <alignment horizontal="center" vertical="center" wrapText="1"/>
      <protection hidden="1"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17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174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left" vertical="top" wrapText="1"/>
    </xf>
    <xf numFmtId="0" fontId="19" fillId="24" borderId="24" xfId="0" applyFont="1" applyFill="1" applyBorder="1" applyAlignment="1" applyProtection="1">
      <alignment horizontal="center" vertical="center" wrapText="1"/>
      <protection locked="0"/>
    </xf>
    <xf numFmtId="0" fontId="27" fillId="24" borderId="20" xfId="0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1" fontId="19" fillId="24" borderId="21" xfId="0" applyNumberFormat="1" applyFont="1" applyFill="1" applyBorder="1" applyAlignment="1" applyProtection="1">
      <alignment horizontal="center" vertical="center" wrapText="1"/>
      <protection locked="0"/>
    </xf>
    <xf numFmtId="1" fontId="27" fillId="24" borderId="21" xfId="0" applyNumberFormat="1" applyFont="1" applyFill="1" applyBorder="1" applyAlignment="1" applyProtection="1">
      <alignment horizontal="center" vertical="center" wrapText="1"/>
      <protection/>
    </xf>
    <xf numFmtId="1" fontId="21" fillId="24" borderId="21" xfId="0" applyNumberFormat="1" applyFont="1" applyFill="1" applyBorder="1" applyAlignment="1">
      <alignment horizontal="center" vertical="center" wrapText="1"/>
    </xf>
    <xf numFmtId="1" fontId="19" fillId="24" borderId="25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5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17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19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6" xfId="0" applyFont="1" applyFill="1" applyBorder="1" applyAlignment="1" applyProtection="1">
      <alignment horizontal="center" vertical="center" wrapText="1"/>
      <protection locked="0"/>
    </xf>
    <xf numFmtId="0" fontId="19" fillId="24" borderId="24" xfId="0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 applyProtection="1">
      <alignment horizontal="center" vertical="center" wrapText="1"/>
      <protection/>
    </xf>
    <xf numFmtId="0" fontId="19" fillId="24" borderId="27" xfId="0" applyFont="1" applyFill="1" applyBorder="1" applyAlignment="1" applyProtection="1">
      <alignment horizontal="center" vertical="center" wrapText="1"/>
      <protection locked="0"/>
    </xf>
    <xf numFmtId="0" fontId="19" fillId="24" borderId="28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locked="0"/>
    </xf>
    <xf numFmtId="0" fontId="19" fillId="24" borderId="16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/>
    </xf>
    <xf numFmtId="3" fontId="19" fillId="24" borderId="21" xfId="0" applyNumberFormat="1" applyFont="1" applyFill="1" applyBorder="1" applyAlignment="1" applyProtection="1">
      <alignment horizontal="center" vertical="center" wrapText="1"/>
      <protection locked="0"/>
    </xf>
    <xf numFmtId="3" fontId="19" fillId="24" borderId="21" xfId="0" applyNumberFormat="1" applyFont="1" applyFill="1" applyBorder="1" applyAlignment="1" applyProtection="1">
      <alignment horizontal="center" vertical="center" wrapText="1"/>
      <protection hidden="1"/>
    </xf>
    <xf numFmtId="0" fontId="19" fillId="24" borderId="29" xfId="0" applyFont="1" applyFill="1" applyBorder="1" applyAlignment="1" applyProtection="1">
      <alignment horizontal="center" vertical="center" wrapText="1"/>
      <protection locked="0"/>
    </xf>
    <xf numFmtId="0" fontId="19" fillId="24" borderId="25" xfId="0" applyFont="1" applyFill="1" applyBorder="1" applyAlignment="1" applyProtection="1">
      <alignment horizontal="center" vertical="center" wrapText="1"/>
      <protection locked="0"/>
    </xf>
    <xf numFmtId="172" fontId="19" fillId="24" borderId="25" xfId="81" applyNumberFormat="1" applyFont="1" applyFill="1" applyBorder="1" applyAlignment="1" applyProtection="1">
      <alignment horizontal="center" vertical="center" wrapText="1"/>
      <protection hidden="1"/>
    </xf>
    <xf numFmtId="172" fontId="19" fillId="24" borderId="17" xfId="81" applyNumberFormat="1" applyFont="1" applyFill="1" applyBorder="1" applyAlignment="1" applyProtection="1">
      <alignment horizontal="center" vertical="center" wrapText="1"/>
      <protection hidden="1"/>
    </xf>
    <xf numFmtId="172" fontId="20" fillId="24" borderId="19" xfId="0" applyNumberFormat="1" applyFont="1" applyFill="1" applyBorder="1" applyAlignment="1" applyProtection="1">
      <alignment horizontal="center" vertical="center" wrapText="1"/>
      <protection/>
    </xf>
    <xf numFmtId="172" fontId="27" fillId="24" borderId="20" xfId="0" applyNumberFormat="1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1" fontId="19" fillId="24" borderId="30" xfId="0" applyNumberFormat="1" applyFont="1" applyFill="1" applyBorder="1" applyAlignment="1">
      <alignment horizontal="center" vertical="center" wrapText="1"/>
    </xf>
    <xf numFmtId="3" fontId="19" fillId="24" borderId="30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/>
    </xf>
    <xf numFmtId="3" fontId="19" fillId="24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26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6" xfId="0" applyNumberFormat="1" applyFont="1" applyFill="1" applyBorder="1" applyAlignment="1">
      <alignment horizontal="center" vertical="center" wrapText="1"/>
    </xf>
    <xf numFmtId="174" fontId="19" fillId="24" borderId="26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28" xfId="0" applyNumberFormat="1" applyFont="1" applyFill="1" applyBorder="1" applyAlignment="1" applyProtection="1">
      <alignment horizontal="center" vertical="center" wrapText="1"/>
      <protection locked="0"/>
    </xf>
    <xf numFmtId="3" fontId="19" fillId="24" borderId="10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10" xfId="0" applyNumberFormat="1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3" fontId="19" fillId="24" borderId="24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4" xfId="0" applyNumberFormat="1" applyFont="1" applyFill="1" applyBorder="1" applyAlignment="1">
      <alignment horizontal="center" vertical="center" wrapText="1"/>
    </xf>
    <xf numFmtId="3" fontId="20" fillId="24" borderId="20" xfId="82" applyNumberFormat="1" applyFont="1" applyFill="1" applyBorder="1" applyAlignment="1" applyProtection="1">
      <alignment horizontal="center" vertical="center" wrapText="1"/>
      <protection locked="0"/>
    </xf>
    <xf numFmtId="3" fontId="20" fillId="24" borderId="20" xfId="82" applyNumberFormat="1" applyFont="1" applyFill="1" applyBorder="1" applyAlignment="1" applyProtection="1">
      <alignment horizontal="center" vertical="center" wrapText="1"/>
      <protection/>
    </xf>
    <xf numFmtId="1" fontId="20" fillId="24" borderId="20" xfId="0" applyNumberFormat="1" applyFont="1" applyFill="1" applyBorder="1" applyAlignment="1" applyProtection="1">
      <alignment horizontal="center" vertical="center" wrapText="1"/>
      <protection/>
    </xf>
    <xf numFmtId="0" fontId="22" fillId="24" borderId="23" xfId="0" applyFont="1" applyFill="1" applyBorder="1" applyAlignment="1">
      <alignment horizontal="center" vertical="top" wrapText="1"/>
    </xf>
    <xf numFmtId="0" fontId="0" fillId="24" borderId="23" xfId="0" applyFill="1" applyBorder="1" applyAlignment="1">
      <alignment/>
    </xf>
    <xf numFmtId="172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31" xfId="0" applyFont="1" applyFill="1" applyBorder="1" applyAlignment="1">
      <alignment horizontal="left" vertical="center" wrapText="1"/>
    </xf>
    <xf numFmtId="3" fontId="21" fillId="24" borderId="18" xfId="82" applyNumberFormat="1" applyFont="1" applyFill="1" applyBorder="1" applyAlignment="1" applyProtection="1">
      <alignment horizontal="center" vertical="center" wrapText="1"/>
      <protection locked="0"/>
    </xf>
    <xf numFmtId="174" fontId="21" fillId="24" borderId="32" xfId="82" applyNumberFormat="1" applyFont="1" applyFill="1" applyBorder="1" applyAlignment="1" applyProtection="1">
      <alignment horizontal="center" vertical="center" wrapText="1"/>
      <protection locked="0"/>
    </xf>
    <xf numFmtId="1" fontId="21" fillId="24" borderId="33" xfId="0" applyNumberFormat="1" applyFont="1" applyFill="1" applyBorder="1" applyAlignment="1">
      <alignment horizontal="center" vertical="center" wrapText="1"/>
    </xf>
    <xf numFmtId="1" fontId="21" fillId="24" borderId="34" xfId="0" applyNumberFormat="1" applyFont="1" applyFill="1" applyBorder="1" applyAlignment="1">
      <alignment horizontal="center" vertical="center" wrapText="1"/>
    </xf>
    <xf numFmtId="172" fontId="21" fillId="24" borderId="34" xfId="0" applyNumberFormat="1" applyFont="1" applyFill="1" applyBorder="1" applyAlignment="1">
      <alignment horizontal="center" vertical="center" wrapText="1"/>
    </xf>
    <xf numFmtId="172" fontId="21" fillId="24" borderId="32" xfId="0" applyNumberFormat="1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 applyProtection="1">
      <alignment horizontal="center" vertical="center" wrapText="1"/>
      <protection locked="0"/>
    </xf>
    <xf numFmtId="0" fontId="19" fillId="24" borderId="37" xfId="0" applyFont="1" applyFill="1" applyBorder="1" applyAlignment="1" applyProtection="1">
      <alignment horizontal="center" vertical="center" wrapText="1"/>
      <protection locked="0"/>
    </xf>
    <xf numFmtId="172" fontId="20" fillId="24" borderId="18" xfId="0" applyNumberFormat="1" applyFont="1" applyFill="1" applyBorder="1" applyAlignment="1" applyProtection="1">
      <alignment horizontal="center" vertical="center" wrapText="1"/>
      <protection/>
    </xf>
    <xf numFmtId="0" fontId="20" fillId="24" borderId="36" xfId="76" applyFont="1" applyFill="1" applyBorder="1" applyAlignment="1" applyProtection="1">
      <alignment horizontal="center" vertical="center" textRotation="90" wrapText="1"/>
      <protection locked="0"/>
    </xf>
    <xf numFmtId="1" fontId="20" fillId="24" borderId="36" xfId="0" applyNumberFormat="1" applyFont="1" applyFill="1" applyBorder="1" applyAlignment="1" applyProtection="1">
      <alignment horizontal="center" vertical="center" wrapText="1"/>
      <protection/>
    </xf>
    <xf numFmtId="0" fontId="21" fillId="24" borderId="38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1" fontId="19" fillId="0" borderId="23" xfId="85" applyNumberFormat="1" applyFont="1" applyFill="1" applyBorder="1" applyAlignment="1" applyProtection="1">
      <alignment horizontal="center" vertical="center"/>
      <protection hidden="1" locked="0"/>
    </xf>
    <xf numFmtId="3" fontId="30" fillId="0" borderId="23" xfId="84" applyNumberFormat="1" applyFont="1" applyFill="1" applyBorder="1" applyAlignment="1" applyProtection="1">
      <alignment horizontal="center" vertical="center" wrapText="1"/>
      <protection hidden="1"/>
    </xf>
    <xf numFmtId="3" fontId="19" fillId="0" borderId="23" xfId="84" applyNumberFormat="1" applyFont="1" applyFill="1" applyBorder="1" applyAlignment="1" applyProtection="1">
      <alignment horizontal="center" vertical="center"/>
      <protection hidden="1"/>
    </xf>
    <xf numFmtId="0" fontId="19" fillId="0" borderId="23" xfId="85" applyNumberFormat="1" applyFont="1" applyFill="1" applyBorder="1" applyAlignment="1" applyProtection="1">
      <alignment horizontal="center" vertical="center"/>
      <protection hidden="1" locked="0"/>
    </xf>
    <xf numFmtId="3" fontId="19" fillId="0" borderId="39" xfId="84" applyNumberFormat="1" applyFont="1" applyFill="1" applyBorder="1" applyAlignment="1" applyProtection="1">
      <alignment horizontal="center"/>
      <protection hidden="1"/>
    </xf>
    <xf numFmtId="1" fontId="19" fillId="0" borderId="39" xfId="85" applyNumberFormat="1" applyFont="1" applyFill="1" applyBorder="1" applyAlignment="1" applyProtection="1">
      <alignment horizontal="center" vertical="center"/>
      <protection hidden="1" locked="0"/>
    </xf>
    <xf numFmtId="0" fontId="19" fillId="0" borderId="40" xfId="0" applyFont="1" applyFill="1" applyBorder="1" applyAlignment="1" applyProtection="1">
      <alignment horizontal="center" vertical="center" textRotation="90" wrapText="1"/>
      <protection hidden="1"/>
    </xf>
    <xf numFmtId="0" fontId="19" fillId="0" borderId="41" xfId="0" applyFont="1" applyFill="1" applyBorder="1" applyAlignment="1" applyProtection="1">
      <alignment horizontal="center" vertical="center" textRotation="90" wrapText="1"/>
      <protection hidden="1"/>
    </xf>
    <xf numFmtId="3" fontId="19" fillId="0" borderId="42" xfId="84" applyNumberFormat="1" applyFont="1" applyFill="1" applyBorder="1" applyAlignment="1" applyProtection="1">
      <alignment horizontal="center" vertical="center"/>
      <protection hidden="1"/>
    </xf>
    <xf numFmtId="1" fontId="19" fillId="0" borderId="42" xfId="85" applyNumberFormat="1" applyFont="1" applyFill="1" applyBorder="1" applyAlignment="1" applyProtection="1">
      <alignment horizontal="center" vertical="center"/>
      <protection hidden="1" locked="0"/>
    </xf>
    <xf numFmtId="3" fontId="21" fillId="0" borderId="43" xfId="74" applyNumberFormat="1" applyFont="1" applyFill="1" applyBorder="1" applyAlignment="1" applyProtection="1">
      <alignment horizontal="center" vertical="center"/>
      <protection/>
    </xf>
    <xf numFmtId="0" fontId="21" fillId="0" borderId="43" xfId="0" applyFont="1" applyFill="1" applyBorder="1" applyAlignment="1" applyProtection="1">
      <alignment horizontal="center" vertical="center"/>
      <protection hidden="1"/>
    </xf>
    <xf numFmtId="172" fontId="21" fillId="0" borderId="44" xfId="0" applyNumberFormat="1" applyFont="1" applyFill="1" applyBorder="1" applyAlignment="1" applyProtection="1">
      <alignment horizontal="center" vertical="center"/>
      <protection hidden="1"/>
    </xf>
    <xf numFmtId="3" fontId="27" fillId="0" borderId="45" xfId="84" applyNumberFormat="1" applyFont="1" applyFill="1" applyBorder="1" applyAlignment="1" applyProtection="1">
      <alignment horizontal="center" vertical="center" wrapText="1"/>
      <protection hidden="1"/>
    </xf>
    <xf numFmtId="3" fontId="20" fillId="0" borderId="45" xfId="0" applyNumberFormat="1" applyFont="1" applyFill="1" applyBorder="1" applyAlignment="1" applyProtection="1">
      <alignment horizontal="center" vertical="center"/>
      <protection hidden="1"/>
    </xf>
    <xf numFmtId="0" fontId="30" fillId="0" borderId="46" xfId="84" applyFont="1" applyFill="1" applyBorder="1" applyAlignment="1" applyProtection="1">
      <alignment vertical="top" wrapText="1"/>
      <protection hidden="1"/>
    </xf>
    <xf numFmtId="0" fontId="20" fillId="0" borderId="47" xfId="0" applyFont="1" applyFill="1" applyBorder="1" applyAlignment="1" applyProtection="1">
      <alignment vertical="center"/>
      <protection hidden="1"/>
    </xf>
    <xf numFmtId="0" fontId="19" fillId="0" borderId="48" xfId="0" applyFont="1" applyFill="1" applyBorder="1" applyAlignment="1" applyProtection="1">
      <alignment horizontal="center" vertical="center" textRotation="90" wrapText="1"/>
      <protection hidden="1"/>
    </xf>
    <xf numFmtId="0" fontId="21" fillId="0" borderId="49" xfId="0" applyFont="1" applyFill="1" applyBorder="1" applyAlignment="1" applyProtection="1">
      <alignment horizontal="center" vertical="center"/>
      <protection hidden="1"/>
    </xf>
    <xf numFmtId="0" fontId="19" fillId="0" borderId="50" xfId="0" applyFont="1" applyFill="1" applyBorder="1" applyAlignment="1" applyProtection="1">
      <alignment horizontal="center" vertical="center" textRotation="90" wrapText="1"/>
      <protection hidden="1"/>
    </xf>
    <xf numFmtId="3" fontId="30" fillId="0" borderId="51" xfId="84" applyNumberFormat="1" applyFont="1" applyFill="1" applyBorder="1" applyAlignment="1" applyProtection="1">
      <alignment horizontal="center" vertical="center" wrapText="1"/>
      <protection hidden="1"/>
    </xf>
    <xf numFmtId="3" fontId="30" fillId="0" borderId="30" xfId="84" applyNumberFormat="1" applyFont="1" applyFill="1" applyBorder="1" applyAlignment="1" applyProtection="1">
      <alignment horizontal="center" vertical="center" wrapText="1"/>
      <protection hidden="1"/>
    </xf>
    <xf numFmtId="172" fontId="30" fillId="0" borderId="52" xfId="84" applyNumberFormat="1" applyFont="1" applyFill="1" applyBorder="1" applyAlignment="1" applyProtection="1">
      <alignment horizontal="center" vertical="center" wrapText="1"/>
      <protection hidden="1"/>
    </xf>
    <xf numFmtId="3" fontId="30" fillId="0" borderId="53" xfId="84" applyNumberFormat="1" applyFont="1" applyFill="1" applyBorder="1" applyAlignment="1" applyProtection="1">
      <alignment horizontal="center" vertical="center" wrapText="1"/>
      <protection hidden="1"/>
    </xf>
    <xf numFmtId="3" fontId="27" fillId="0" borderId="54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55" xfId="74" applyNumberFormat="1" applyFont="1" applyFill="1" applyBorder="1" applyAlignment="1" applyProtection="1">
      <alignment horizontal="center" vertical="center"/>
      <protection/>
    </xf>
    <xf numFmtId="172" fontId="32" fillId="0" borderId="44" xfId="84" applyNumberFormat="1" applyFont="1" applyFill="1" applyBorder="1" applyAlignment="1" applyProtection="1">
      <alignment horizontal="center" vertical="center" wrapText="1"/>
      <protection hidden="1"/>
    </xf>
    <xf numFmtId="3" fontId="19" fillId="0" borderId="56" xfId="0" applyNumberFormat="1" applyFont="1" applyFill="1" applyBorder="1" applyAlignment="1">
      <alignment horizontal="center" vertical="center" wrapText="1"/>
    </xf>
    <xf numFmtId="3" fontId="19" fillId="0" borderId="57" xfId="0" applyNumberFormat="1" applyFont="1" applyFill="1" applyBorder="1" applyAlignment="1">
      <alignment horizontal="center" vertical="center" wrapText="1"/>
    </xf>
    <xf numFmtId="3" fontId="19" fillId="0" borderId="58" xfId="0" applyNumberFormat="1" applyFont="1" applyFill="1" applyBorder="1" applyAlignment="1">
      <alignment horizontal="center" vertical="center" wrapText="1"/>
    </xf>
    <xf numFmtId="3" fontId="20" fillId="0" borderId="59" xfId="0" applyNumberFormat="1" applyFont="1" applyFill="1" applyBorder="1" applyAlignment="1" applyProtection="1">
      <alignment horizontal="center" vertical="center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/>
    </xf>
    <xf numFmtId="174" fontId="19" fillId="0" borderId="60" xfId="84" applyNumberFormat="1" applyFont="1" applyFill="1" applyBorder="1" applyAlignment="1" applyProtection="1">
      <alignment horizontal="center"/>
      <protection hidden="1"/>
    </xf>
    <xf numFmtId="3" fontId="19" fillId="0" borderId="30" xfId="0" applyNumberFormat="1" applyFont="1" applyFill="1" applyBorder="1" applyAlignment="1">
      <alignment horizontal="center" vertical="center" wrapText="1"/>
    </xf>
    <xf numFmtId="174" fontId="19" fillId="0" borderId="52" xfId="84" applyNumberFormat="1" applyFont="1" applyFill="1" applyBorder="1" applyAlignment="1" applyProtection="1">
      <alignment horizontal="center" vertical="center"/>
      <protection hidden="1"/>
    </xf>
    <xf numFmtId="3" fontId="19" fillId="0" borderId="53" xfId="0" applyNumberFormat="1" applyFont="1" applyFill="1" applyBorder="1" applyAlignment="1">
      <alignment horizontal="center" vertical="center" wrapText="1"/>
    </xf>
    <xf numFmtId="174" fontId="19" fillId="0" borderId="61" xfId="84" applyNumberFormat="1" applyFont="1" applyFill="1" applyBorder="1" applyAlignment="1" applyProtection="1">
      <alignment horizontal="center" vertical="center"/>
      <protection hidden="1"/>
    </xf>
    <xf numFmtId="3" fontId="20" fillId="0" borderId="54" xfId="0" applyNumberFormat="1" applyFont="1" applyFill="1" applyBorder="1" applyAlignment="1" applyProtection="1">
      <alignment horizontal="center" vertical="center"/>
      <protection hidden="1"/>
    </xf>
    <xf numFmtId="0" fontId="21" fillId="0" borderId="55" xfId="0" applyFont="1" applyFill="1" applyBorder="1" applyAlignment="1" applyProtection="1">
      <alignment horizontal="center" vertical="center"/>
      <protection hidden="1"/>
    </xf>
    <xf numFmtId="174" fontId="21" fillId="0" borderId="44" xfId="84" applyNumberFormat="1" applyFont="1" applyFill="1" applyBorder="1" applyAlignment="1" applyProtection="1">
      <alignment horizontal="center" vertical="center"/>
      <protection hidden="1"/>
    </xf>
    <xf numFmtId="0" fontId="19" fillId="0" borderId="62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63" xfId="0" applyNumberFormat="1" applyFont="1" applyFill="1" applyBorder="1" applyAlignment="1" applyProtection="1">
      <alignment horizontal="center"/>
      <protection hidden="1"/>
    </xf>
    <xf numFmtId="172" fontId="19" fillId="0" borderId="64" xfId="0" applyNumberFormat="1" applyFont="1" applyFill="1" applyBorder="1" applyAlignment="1" applyProtection="1">
      <alignment horizontal="center" vertical="center"/>
      <protection hidden="1"/>
    </xf>
    <xf numFmtId="172" fontId="21" fillId="0" borderId="65" xfId="0" applyNumberFormat="1" applyFont="1" applyFill="1" applyBorder="1" applyAlignment="1" applyProtection="1">
      <alignment horizontal="center" vertical="center"/>
      <protection hidden="1"/>
    </xf>
    <xf numFmtId="3" fontId="19" fillId="0" borderId="51" xfId="0" applyNumberFormat="1" applyFont="1" applyFill="1" applyBorder="1" applyAlignment="1">
      <alignment horizontal="center" vertical="center" wrapText="1"/>
    </xf>
    <xf numFmtId="172" fontId="19" fillId="0" borderId="60" xfId="0" applyNumberFormat="1" applyFont="1" applyFill="1" applyBorder="1" applyAlignment="1" applyProtection="1">
      <alignment horizontal="center"/>
      <protection hidden="1"/>
    </xf>
    <xf numFmtId="172" fontId="19" fillId="0" borderId="52" xfId="0" applyNumberFormat="1" applyFont="1" applyFill="1" applyBorder="1" applyAlignment="1" applyProtection="1">
      <alignment horizontal="center" vertical="center"/>
      <protection hidden="1"/>
    </xf>
    <xf numFmtId="174" fontId="20" fillId="0" borderId="66" xfId="84" applyNumberFormat="1" applyFont="1" applyFill="1" applyBorder="1" applyAlignment="1" applyProtection="1">
      <alignment horizontal="center" vertical="center"/>
      <protection hidden="1"/>
    </xf>
    <xf numFmtId="49" fontId="19" fillId="0" borderId="30" xfId="0" applyNumberFormat="1" applyFont="1" applyFill="1" applyBorder="1" applyAlignment="1">
      <alignment horizontal="center" vertical="center" wrapText="1"/>
    </xf>
    <xf numFmtId="0" fontId="19" fillId="0" borderId="52" xfId="0" applyNumberFormat="1" applyFont="1" applyFill="1" applyBorder="1" applyAlignment="1" applyProtection="1">
      <alignment horizontal="center" vertical="center"/>
      <protection hidden="1"/>
    </xf>
    <xf numFmtId="0" fontId="19" fillId="0" borderId="30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>
      <alignment horizontal="center" vertical="center" wrapText="1"/>
    </xf>
    <xf numFmtId="1" fontId="19" fillId="0" borderId="53" xfId="0" applyNumberFormat="1" applyFont="1" applyFill="1" applyBorder="1" applyAlignment="1">
      <alignment horizontal="center" vertical="center" wrapText="1"/>
    </xf>
    <xf numFmtId="172" fontId="19" fillId="0" borderId="61" xfId="0" applyNumberFormat="1" applyFont="1" applyFill="1" applyBorder="1" applyAlignment="1" applyProtection="1">
      <alignment horizontal="center" vertical="center"/>
      <protection hidden="1"/>
    </xf>
    <xf numFmtId="1" fontId="20" fillId="0" borderId="54" xfId="0" applyNumberFormat="1" applyFont="1" applyFill="1" applyBorder="1" applyAlignment="1" applyProtection="1">
      <alignment horizontal="center" vertical="center"/>
      <protection hidden="1"/>
    </xf>
    <xf numFmtId="172" fontId="20" fillId="0" borderId="66" xfId="0" applyNumberFormat="1" applyFont="1" applyFill="1" applyBorder="1" applyAlignment="1" applyProtection="1">
      <alignment horizontal="center" vertical="center"/>
      <protection hidden="1"/>
    </xf>
    <xf numFmtId="0" fontId="21" fillId="0" borderId="67" xfId="74" applyFont="1" applyFill="1" applyBorder="1" applyProtection="1">
      <alignment/>
      <protection locked="0"/>
    </xf>
    <xf numFmtId="3" fontId="30" fillId="24" borderId="30" xfId="84" applyNumberFormat="1" applyFont="1" applyFill="1" applyBorder="1" applyAlignment="1" applyProtection="1">
      <alignment horizontal="center" vertical="center" wrapText="1"/>
      <protection hidden="1"/>
    </xf>
    <xf numFmtId="172" fontId="30" fillId="24" borderId="52" xfId="84" applyNumberFormat="1" applyFont="1" applyFill="1" applyBorder="1" applyAlignment="1" applyProtection="1">
      <alignment horizontal="center" vertical="center" wrapText="1"/>
      <protection hidden="1"/>
    </xf>
    <xf numFmtId="3" fontId="19" fillId="24" borderId="23" xfId="84" applyNumberFormat="1" applyFont="1" applyFill="1" applyBorder="1" applyAlignment="1" applyProtection="1">
      <alignment horizontal="center" vertical="center"/>
      <protection hidden="1"/>
    </xf>
    <xf numFmtId="174" fontId="19" fillId="24" borderId="52" xfId="84" applyNumberFormat="1" applyFont="1" applyFill="1" applyBorder="1" applyAlignment="1" applyProtection="1">
      <alignment horizontal="center" vertical="center"/>
      <protection hidden="1"/>
    </xf>
    <xf numFmtId="3" fontId="19" fillId="24" borderId="57" xfId="0" applyNumberFormat="1" applyFont="1" applyFill="1" applyBorder="1" applyAlignment="1">
      <alignment horizontal="center" vertical="center" wrapText="1"/>
    </xf>
    <xf numFmtId="1" fontId="19" fillId="24" borderId="23" xfId="85" applyNumberFormat="1" applyFont="1" applyFill="1" applyBorder="1" applyAlignment="1" applyProtection="1">
      <alignment horizontal="center" vertical="center"/>
      <protection hidden="1" locked="0"/>
    </xf>
    <xf numFmtId="172" fontId="19" fillId="24" borderId="64" xfId="0" applyNumberFormat="1" applyFont="1" applyFill="1" applyBorder="1" applyAlignment="1" applyProtection="1">
      <alignment horizontal="center" vertical="center"/>
      <protection hidden="1"/>
    </xf>
    <xf numFmtId="172" fontId="19" fillId="24" borderId="52" xfId="0" applyNumberFormat="1" applyFont="1" applyFill="1" applyBorder="1" applyAlignment="1" applyProtection="1">
      <alignment horizontal="center" vertical="center"/>
      <protection hidden="1"/>
    </xf>
    <xf numFmtId="0" fontId="19" fillId="24" borderId="30" xfId="0" applyNumberFormat="1" applyFont="1" applyFill="1" applyBorder="1" applyAlignment="1">
      <alignment horizontal="center" vertical="center" wrapText="1"/>
    </xf>
    <xf numFmtId="0" fontId="19" fillId="24" borderId="23" xfId="85" applyNumberFormat="1" applyFont="1" applyFill="1" applyBorder="1" applyAlignment="1" applyProtection="1">
      <alignment horizontal="center" vertical="center"/>
      <protection hidden="1" locked="0"/>
    </xf>
    <xf numFmtId="3" fontId="19" fillId="24" borderId="51" xfId="0" applyNumberFormat="1" applyFont="1" applyFill="1" applyBorder="1" applyAlignment="1">
      <alignment horizontal="center" vertical="center" wrapText="1"/>
    </xf>
    <xf numFmtId="3" fontId="30" fillId="24" borderId="46" xfId="84" applyNumberFormat="1" applyFont="1" applyFill="1" applyBorder="1" applyAlignment="1" applyProtection="1">
      <alignment horizontal="center" vertical="center" wrapText="1"/>
      <protection hidden="1"/>
    </xf>
    <xf numFmtId="174" fontId="19" fillId="24" borderId="64" xfId="84" applyNumberFormat="1" applyFont="1" applyFill="1" applyBorder="1" applyAlignment="1" applyProtection="1">
      <alignment horizontal="center" vertical="center"/>
      <protection hidden="1"/>
    </xf>
    <xf numFmtId="0" fontId="23" fillId="24" borderId="23" xfId="0" applyFont="1" applyFill="1" applyBorder="1" applyAlignment="1">
      <alignment horizontal="center"/>
    </xf>
    <xf numFmtId="0" fontId="0" fillId="24" borderId="23" xfId="0" applyFill="1" applyBorder="1" applyAlignment="1">
      <alignment/>
    </xf>
    <xf numFmtId="0" fontId="20" fillId="24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34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32" xfId="76" applyFont="1" applyFill="1" applyBorder="1" applyAlignment="1" applyProtection="1">
      <alignment horizontal="center" vertical="center" textRotation="90" wrapText="1"/>
      <protection locked="0"/>
    </xf>
    <xf numFmtId="0" fontId="19" fillId="24" borderId="68" xfId="0" applyFont="1" applyFill="1" applyBorder="1" applyAlignment="1" applyProtection="1">
      <alignment horizontal="center" vertical="center" wrapText="1"/>
      <protection locked="0"/>
    </xf>
    <xf numFmtId="3" fontId="19" fillId="24" borderId="69" xfId="0" applyNumberFormat="1" applyFont="1" applyFill="1" applyBorder="1" applyAlignment="1" applyProtection="1">
      <alignment horizontal="center" vertical="center" wrapText="1"/>
      <protection hidden="1"/>
    </xf>
    <xf numFmtId="3" fontId="19" fillId="24" borderId="24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24" borderId="24" xfId="81" applyNumberFormat="1" applyFont="1" applyFill="1" applyBorder="1" applyAlignment="1" applyProtection="1">
      <alignment horizontal="center" vertical="center" wrapText="1"/>
      <protection hidden="1"/>
    </xf>
    <xf numFmtId="0" fontId="21" fillId="24" borderId="70" xfId="0" applyFont="1" applyFill="1" applyBorder="1" applyAlignment="1">
      <alignment horizontal="center" vertical="center" wrapText="1"/>
    </xf>
    <xf numFmtId="174" fontId="20" fillId="24" borderId="19" xfId="0" applyNumberFormat="1" applyFont="1" applyFill="1" applyBorder="1" applyAlignment="1" applyProtection="1">
      <alignment horizontal="center" vertical="center" wrapText="1"/>
      <protection/>
    </xf>
    <xf numFmtId="1" fontId="20" fillId="0" borderId="45" xfId="0" applyNumberFormat="1" applyFont="1" applyFill="1" applyBorder="1" applyAlignment="1" applyProtection="1">
      <alignment horizontal="center" vertical="center"/>
      <protection hidden="1"/>
    </xf>
    <xf numFmtId="174" fontId="20" fillId="24" borderId="20" xfId="82" applyNumberFormat="1" applyFont="1" applyFill="1" applyBorder="1" applyAlignment="1" applyProtection="1">
      <alignment horizontal="center" vertical="center" wrapText="1"/>
      <protection/>
    </xf>
    <xf numFmtId="1" fontId="21" fillId="0" borderId="43" xfId="0" applyNumberFormat="1" applyFont="1" applyFill="1" applyBorder="1" applyAlignment="1" applyProtection="1">
      <alignment horizontal="center" vertical="center"/>
      <protection hidden="1"/>
    </xf>
    <xf numFmtId="1" fontId="21" fillId="0" borderId="55" xfId="0" applyNumberFormat="1" applyFont="1" applyFill="1" applyBorder="1" applyAlignment="1" applyProtection="1">
      <alignment horizontal="center" vertical="center"/>
      <protection hidden="1"/>
    </xf>
    <xf numFmtId="1" fontId="19" fillId="0" borderId="39" xfId="0" applyNumberFormat="1" applyFont="1" applyFill="1" applyBorder="1" applyAlignment="1" applyProtection="1">
      <alignment horizontal="center"/>
      <protection hidden="1"/>
    </xf>
    <xf numFmtId="1" fontId="19" fillId="0" borderId="23" xfId="0" applyNumberFormat="1" applyFont="1" applyFill="1" applyBorder="1" applyAlignment="1" applyProtection="1">
      <alignment horizontal="center" vertical="center"/>
      <protection hidden="1"/>
    </xf>
    <xf numFmtId="1" fontId="19" fillId="24" borderId="23" xfId="0" applyNumberFormat="1" applyFont="1" applyFill="1" applyBorder="1" applyAlignment="1" applyProtection="1">
      <alignment horizontal="center" vertical="center"/>
      <protection hidden="1"/>
    </xf>
    <xf numFmtId="1" fontId="19" fillId="0" borderId="42" xfId="0" applyNumberFormat="1" applyFont="1" applyFill="1" applyBorder="1" applyAlignment="1" applyProtection="1">
      <alignment horizontal="center" vertical="center"/>
      <protection hidden="1"/>
    </xf>
    <xf numFmtId="172" fontId="27" fillId="0" borderId="66" xfId="84" applyNumberFormat="1" applyFont="1" applyFill="1" applyBorder="1" applyAlignment="1" applyProtection="1">
      <alignment horizontal="center" vertical="center" wrapText="1"/>
      <protection hidden="1"/>
    </xf>
    <xf numFmtId="174" fontId="20" fillId="0" borderId="71" xfId="84" applyNumberFormat="1" applyFont="1" applyFill="1" applyBorder="1" applyAlignment="1" applyProtection="1">
      <alignment horizontal="center" vertical="center"/>
      <protection hidden="1"/>
    </xf>
    <xf numFmtId="3" fontId="20" fillId="0" borderId="66" xfId="84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Alignment="1">
      <alignment/>
    </xf>
    <xf numFmtId="173" fontId="23" fillId="0" borderId="0" xfId="0" applyNumberFormat="1" applyFont="1" applyBorder="1" applyAlignment="1">
      <alignment horizontal="center" vertical="center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72" xfId="83" applyFont="1" applyFill="1" applyBorder="1" applyAlignment="1">
      <alignment horizontal="center" vertical="center" wrapText="1"/>
      <protection/>
    </xf>
    <xf numFmtId="0" fontId="20" fillId="0" borderId="73" xfId="83" applyFont="1" applyFill="1" applyBorder="1" applyAlignment="1">
      <alignment horizontal="center" vertical="center" wrapText="1"/>
      <protection/>
    </xf>
    <xf numFmtId="0" fontId="20" fillId="0" borderId="73" xfId="83" applyFont="1" applyFill="1" applyBorder="1" applyAlignment="1">
      <alignment horizontal="center" vertical="center"/>
      <protection/>
    </xf>
    <xf numFmtId="0" fontId="20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 wrapText="1"/>
    </xf>
    <xf numFmtId="1" fontId="19" fillId="0" borderId="26" xfId="83" applyNumberFormat="1" applyFont="1" applyFill="1" applyBorder="1" applyAlignment="1">
      <alignment horizontal="center" vertical="center"/>
      <protection/>
    </xf>
    <xf numFmtId="172" fontId="19" fillId="0" borderId="76" xfId="83" applyNumberFormat="1" applyFont="1" applyFill="1" applyBorder="1" applyAlignment="1">
      <alignment horizontal="center" vertical="center"/>
      <protection/>
    </xf>
    <xf numFmtId="0" fontId="19" fillId="0" borderId="26" xfId="83" applyFont="1" applyFill="1" applyBorder="1" applyAlignment="1">
      <alignment horizontal="center" vertical="center"/>
      <protection/>
    </xf>
    <xf numFmtId="172" fontId="19" fillId="0" borderId="77" xfId="83" applyNumberFormat="1" applyFont="1" applyFill="1" applyBorder="1" applyAlignment="1">
      <alignment horizontal="center" vertical="center"/>
      <protection/>
    </xf>
    <xf numFmtId="0" fontId="19" fillId="0" borderId="78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10" xfId="83" applyFont="1" applyFill="1" applyBorder="1" applyAlignment="1">
      <alignment horizontal="center" vertical="center"/>
      <protection/>
    </xf>
    <xf numFmtId="1" fontId="19" fillId="0" borderId="10" xfId="83" applyNumberFormat="1" applyFont="1" applyFill="1" applyBorder="1" applyAlignment="1">
      <alignment horizontal="center" vertical="center"/>
      <protection/>
    </xf>
    <xf numFmtId="0" fontId="19" fillId="0" borderId="80" xfId="83" applyFont="1" applyFill="1" applyBorder="1">
      <alignment/>
      <protection/>
    </xf>
    <xf numFmtId="0" fontId="30" fillId="0" borderId="75" xfId="0" applyFont="1" applyFill="1" applyBorder="1" applyAlignment="1">
      <alignment horizontal="center" vertical="center" wrapText="1"/>
    </xf>
    <xf numFmtId="0" fontId="19" fillId="24" borderId="75" xfId="0" applyFont="1" applyFill="1" applyBorder="1" applyAlignment="1">
      <alignment horizontal="center" vertical="center" wrapText="1"/>
    </xf>
    <xf numFmtId="0" fontId="19" fillId="24" borderId="78" xfId="0" applyFont="1" applyFill="1" applyBorder="1" applyAlignment="1">
      <alignment horizontal="center" vertical="center" wrapText="1"/>
    </xf>
    <xf numFmtId="0" fontId="19" fillId="24" borderId="79" xfId="0" applyFont="1" applyFill="1" applyBorder="1" applyAlignment="1">
      <alignment horizontal="center" vertical="center" wrapText="1"/>
    </xf>
    <xf numFmtId="0" fontId="19" fillId="24" borderId="10" xfId="83" applyFont="1" applyFill="1" applyBorder="1" applyAlignment="1">
      <alignment horizontal="center" vertical="center"/>
      <protection/>
    </xf>
    <xf numFmtId="1" fontId="19" fillId="24" borderId="26" xfId="83" applyNumberFormat="1" applyFont="1" applyFill="1" applyBorder="1" applyAlignment="1">
      <alignment horizontal="center" vertical="center"/>
      <protection/>
    </xf>
    <xf numFmtId="172" fontId="19" fillId="24" borderId="77" xfId="83" applyNumberFormat="1" applyFont="1" applyFill="1" applyBorder="1" applyAlignment="1">
      <alignment horizontal="center" vertical="center"/>
      <protection/>
    </xf>
    <xf numFmtId="1" fontId="19" fillId="24" borderId="10" xfId="83" applyNumberFormat="1" applyFont="1" applyFill="1" applyBorder="1" applyAlignment="1">
      <alignment horizontal="center" vertical="center"/>
      <protection/>
    </xf>
    <xf numFmtId="0" fontId="19" fillId="0" borderId="24" xfId="83" applyFont="1" applyFill="1" applyBorder="1" applyAlignment="1">
      <alignment horizontal="center" vertical="center"/>
      <protection/>
    </xf>
    <xf numFmtId="172" fontId="19" fillId="0" borderId="81" xfId="83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0" fillId="24" borderId="82" xfId="83" applyFont="1" applyFill="1" applyBorder="1">
      <alignment/>
      <protection/>
    </xf>
    <xf numFmtId="1" fontId="20" fillId="0" borderId="83" xfId="83" applyNumberFormat="1" applyFont="1" applyFill="1" applyBorder="1" applyAlignment="1">
      <alignment horizontal="center" vertical="center"/>
      <protection/>
    </xf>
    <xf numFmtId="1" fontId="20" fillId="0" borderId="84" xfId="83" applyNumberFormat="1" applyFont="1" applyFill="1" applyBorder="1" applyAlignment="1">
      <alignment horizontal="center" vertical="center"/>
      <protection/>
    </xf>
    <xf numFmtId="172" fontId="20" fillId="0" borderId="85" xfId="83" applyNumberFormat="1" applyFont="1" applyFill="1" applyBorder="1" applyAlignment="1">
      <alignment horizontal="center" vertical="center"/>
      <protection/>
    </xf>
    <xf numFmtId="0" fontId="21" fillId="24" borderId="86" xfId="83" applyFont="1" applyFill="1" applyBorder="1">
      <alignment/>
      <protection/>
    </xf>
    <xf numFmtId="1" fontId="21" fillId="0" borderId="72" xfId="83" applyNumberFormat="1" applyFont="1" applyFill="1" applyBorder="1" applyAlignment="1">
      <alignment horizontal="center" vertical="center"/>
      <protection/>
    </xf>
    <xf numFmtId="1" fontId="21" fillId="0" borderId="73" xfId="83" applyNumberFormat="1" applyFont="1" applyFill="1" applyBorder="1" applyAlignment="1">
      <alignment horizontal="center" vertical="center"/>
      <protection/>
    </xf>
    <xf numFmtId="172" fontId="21" fillId="0" borderId="74" xfId="83" applyNumberFormat="1" applyFont="1" applyFill="1" applyBorder="1" applyAlignment="1">
      <alignment horizontal="center" vertical="center"/>
      <protection/>
    </xf>
    <xf numFmtId="1" fontId="21" fillId="0" borderId="87" xfId="83" applyNumberFormat="1" applyFont="1" applyFill="1" applyBorder="1" applyAlignment="1">
      <alignment horizontal="center" vertical="center"/>
      <protection/>
    </xf>
    <xf numFmtId="1" fontId="21" fillId="0" borderId="88" xfId="83" applyNumberFormat="1" applyFont="1" applyFill="1" applyBorder="1" applyAlignment="1">
      <alignment horizontal="center" vertical="center"/>
      <protection/>
    </xf>
    <xf numFmtId="0" fontId="21" fillId="0" borderId="73" xfId="83" applyFont="1" applyFill="1" applyBorder="1" applyAlignment="1">
      <alignment horizontal="center" vertical="center"/>
      <protection/>
    </xf>
    <xf numFmtId="0" fontId="21" fillId="0" borderId="72" xfId="83" applyFont="1" applyFill="1" applyBorder="1" applyAlignment="1">
      <alignment horizontal="center" vertical="center"/>
      <protection/>
    </xf>
    <xf numFmtId="172" fontId="21" fillId="0" borderId="73" xfId="83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34" fillId="0" borderId="5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22" fillId="0" borderId="39" xfId="87" applyNumberFormat="1" applyFont="1" applyFill="1" applyBorder="1" applyAlignment="1" applyProtection="1">
      <alignment horizontal="center" vertical="center"/>
      <protection locked="0"/>
    </xf>
    <xf numFmtId="172" fontId="22" fillId="0" borderId="63" xfId="87" applyNumberFormat="1" applyFont="1" applyFill="1" applyBorder="1" applyAlignment="1" applyProtection="1">
      <alignment horizontal="center" vertical="center"/>
      <protection locked="0"/>
    </xf>
    <xf numFmtId="1" fontId="22" fillId="0" borderId="51" xfId="87" applyNumberFormat="1" applyFont="1" applyFill="1" applyBorder="1" applyAlignment="1" applyProtection="1">
      <alignment horizontal="center" vertical="center"/>
      <protection locked="0"/>
    </xf>
    <xf numFmtId="1" fontId="22" fillId="0" borderId="39" xfId="87" applyNumberFormat="1" applyFont="1" applyFill="1" applyBorder="1" applyAlignment="1" applyProtection="1">
      <alignment horizontal="center" vertical="center"/>
      <protection locked="0"/>
    </xf>
    <xf numFmtId="1" fontId="22" fillId="0" borderId="63" xfId="87" applyNumberFormat="1" applyFont="1" applyFill="1" applyBorder="1" applyAlignment="1" applyProtection="1">
      <alignment horizontal="center" vertical="center"/>
      <protection locked="0"/>
    </xf>
    <xf numFmtId="3" fontId="22" fillId="0" borderId="51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 horizontal="center" vertical="center"/>
    </xf>
    <xf numFmtId="172" fontId="22" fillId="0" borderId="60" xfId="0" applyNumberFormat="1" applyFont="1" applyFill="1" applyBorder="1" applyAlignment="1">
      <alignment horizontal="center" vertical="center"/>
    </xf>
    <xf numFmtId="0" fontId="22" fillId="0" borderId="46" xfId="87" applyFont="1" applyFill="1" applyBorder="1" applyAlignment="1" applyProtection="1">
      <alignment vertical="center"/>
      <protection locked="0"/>
    </xf>
    <xf numFmtId="0" fontId="22" fillId="0" borderId="23" xfId="87" applyNumberFormat="1" applyFont="1" applyFill="1" applyBorder="1" applyAlignment="1" applyProtection="1">
      <alignment horizontal="center" vertical="center"/>
      <protection locked="0"/>
    </xf>
    <xf numFmtId="172" fontId="22" fillId="0" borderId="64" xfId="87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172" fontId="22" fillId="0" borderId="52" xfId="0" applyNumberFormat="1" applyFont="1" applyFill="1" applyBorder="1" applyAlignment="1">
      <alignment horizontal="center" vertical="center"/>
    </xf>
    <xf numFmtId="0" fontId="22" fillId="0" borderId="42" xfId="87" applyNumberFormat="1" applyFont="1" applyFill="1" applyBorder="1" applyAlignment="1" applyProtection="1">
      <alignment horizontal="center" vertical="center"/>
      <protection locked="0"/>
    </xf>
    <xf numFmtId="172" fontId="22" fillId="0" borderId="89" xfId="87" applyNumberFormat="1" applyFont="1" applyFill="1" applyBorder="1" applyAlignment="1" applyProtection="1">
      <alignment horizontal="center" vertical="center"/>
      <protection locked="0"/>
    </xf>
    <xf numFmtId="3" fontId="22" fillId="0" borderId="50" xfId="0" applyNumberFormat="1" applyFont="1" applyFill="1" applyBorder="1" applyAlignment="1">
      <alignment horizontal="center" vertical="center"/>
    </xf>
    <xf numFmtId="3" fontId="22" fillId="0" borderId="40" xfId="0" applyNumberFormat="1" applyFont="1" applyFill="1" applyBorder="1" applyAlignment="1">
      <alignment horizontal="center" vertical="center"/>
    </xf>
    <xf numFmtId="0" fontId="23" fillId="0" borderId="47" xfId="0" applyFont="1" applyFill="1" applyBorder="1" applyAlignment="1" applyProtection="1">
      <alignment horizontal="center" vertical="center"/>
      <protection locked="0"/>
    </xf>
    <xf numFmtId="0" fontId="23" fillId="0" borderId="54" xfId="0" applyFont="1" applyFill="1" applyBorder="1" applyAlignment="1" applyProtection="1">
      <alignment horizontal="center" vertical="center"/>
      <protection locked="0"/>
    </xf>
    <xf numFmtId="0" fontId="23" fillId="0" borderId="45" xfId="0" applyFont="1" applyFill="1" applyBorder="1" applyAlignment="1" applyProtection="1">
      <alignment horizontal="center" vertical="center"/>
      <protection locked="0"/>
    </xf>
    <xf numFmtId="172" fontId="23" fillId="0" borderId="71" xfId="0" applyNumberFormat="1" applyFont="1" applyFill="1" applyBorder="1" applyAlignment="1" applyProtection="1">
      <alignment horizontal="center" vertical="center"/>
      <protection locked="0"/>
    </xf>
    <xf numFmtId="1" fontId="23" fillId="0" borderId="54" xfId="0" applyNumberFormat="1" applyFont="1" applyFill="1" applyBorder="1" applyAlignment="1" applyProtection="1">
      <alignment horizontal="center" vertical="center"/>
      <protection locked="0"/>
    </xf>
    <xf numFmtId="1" fontId="23" fillId="0" borderId="45" xfId="0" applyNumberFormat="1" applyFont="1" applyFill="1" applyBorder="1" applyAlignment="1" applyProtection="1">
      <alignment horizontal="center" vertical="center"/>
      <protection locked="0"/>
    </xf>
    <xf numFmtId="3" fontId="23" fillId="0" borderId="50" xfId="0" applyNumberFormat="1" applyFont="1" applyFill="1" applyBorder="1" applyAlignment="1">
      <alignment horizontal="center" vertical="center"/>
    </xf>
    <xf numFmtId="174" fontId="23" fillId="0" borderId="66" xfId="0" applyNumberFormat="1" applyFont="1" applyFill="1" applyBorder="1" applyAlignment="1">
      <alignment horizontal="center" vertical="center"/>
    </xf>
    <xf numFmtId="0" fontId="35" fillId="0" borderId="67" xfId="0" applyFont="1" applyBorder="1" applyAlignment="1">
      <alignment/>
    </xf>
    <xf numFmtId="0" fontId="35" fillId="0" borderId="55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172" fontId="35" fillId="0" borderId="65" xfId="0" applyNumberFormat="1" applyFont="1" applyBorder="1" applyAlignment="1">
      <alignment horizontal="center"/>
    </xf>
    <xf numFmtId="0" fontId="20" fillId="0" borderId="0" xfId="87" applyFont="1" applyFill="1" applyBorder="1" applyAlignment="1" applyProtection="1">
      <alignment horizontal="center" vertical="center"/>
      <protection/>
    </xf>
    <xf numFmtId="14" fontId="20" fillId="0" borderId="0" xfId="8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84" xfId="78" applyNumberFormat="1" applyFont="1" applyFill="1" applyBorder="1" applyAlignment="1">
      <alignment horizontal="center" vertical="center"/>
      <protection/>
    </xf>
    <xf numFmtId="49" fontId="36" fillId="0" borderId="85" xfId="78" applyNumberFormat="1" applyFont="1" applyFill="1" applyBorder="1" applyAlignment="1">
      <alignment horizontal="center" vertical="center"/>
      <protection/>
    </xf>
    <xf numFmtId="0" fontId="36" fillId="0" borderId="83" xfId="85" applyFont="1" applyFill="1" applyBorder="1" applyAlignment="1" applyProtection="1">
      <alignment horizontal="center" vertical="center"/>
      <protection locked="0"/>
    </xf>
    <xf numFmtId="0" fontId="36" fillId="0" borderId="85" xfId="85" applyFont="1" applyFill="1" applyBorder="1" applyAlignment="1" applyProtection="1">
      <alignment horizontal="center" vertical="center"/>
      <protection locked="0"/>
    </xf>
    <xf numFmtId="1" fontId="36" fillId="0" borderId="90" xfId="78" applyNumberFormat="1" applyFont="1" applyFill="1" applyBorder="1" applyAlignment="1">
      <alignment horizontal="center"/>
      <protection/>
    </xf>
    <xf numFmtId="1" fontId="36" fillId="0" borderId="76" xfId="78" applyNumberFormat="1" applyFont="1" applyFill="1" applyBorder="1" applyAlignment="1">
      <alignment horizontal="center"/>
      <protection/>
    </xf>
    <xf numFmtId="172" fontId="36" fillId="0" borderId="91" xfId="78" applyNumberFormat="1" applyFont="1" applyFill="1" applyBorder="1" applyAlignment="1">
      <alignment horizontal="center"/>
      <protection/>
    </xf>
    <xf numFmtId="172" fontId="36" fillId="0" borderId="36" xfId="78" applyNumberFormat="1" applyFont="1" applyFill="1" applyBorder="1" applyAlignment="1">
      <alignment horizontal="center"/>
      <protection/>
    </xf>
    <xf numFmtId="172" fontId="36" fillId="0" borderId="92" xfId="78" applyNumberFormat="1" applyFont="1" applyFill="1" applyBorder="1" applyAlignment="1">
      <alignment horizontal="center"/>
      <protection/>
    </xf>
    <xf numFmtId="172" fontId="36" fillId="0" borderId="93" xfId="78" applyNumberFormat="1" applyFont="1" applyFill="1" applyBorder="1" applyAlignment="1">
      <alignment horizontal="center"/>
      <protection/>
    </xf>
    <xf numFmtId="172" fontId="36" fillId="0" borderId="92" xfId="85" applyNumberFormat="1" applyFont="1" applyFill="1" applyBorder="1" applyAlignment="1" applyProtection="1">
      <alignment horizontal="center" vertical="center"/>
      <protection locked="0"/>
    </xf>
    <xf numFmtId="172" fontId="36" fillId="0" borderId="76" xfId="85" applyNumberFormat="1" applyFont="1" applyFill="1" applyBorder="1" applyAlignment="1" applyProtection="1">
      <alignment horizontal="center" vertical="center"/>
      <protection locked="0"/>
    </xf>
    <xf numFmtId="172" fontId="36" fillId="0" borderId="77" xfId="85" applyNumberFormat="1" applyFont="1" applyFill="1" applyBorder="1" applyAlignment="1" applyProtection="1">
      <alignment horizontal="center"/>
      <protection locked="0"/>
    </xf>
    <xf numFmtId="172" fontId="36" fillId="0" borderId="76" xfId="85" applyNumberFormat="1" applyFont="1" applyFill="1" applyBorder="1" applyAlignment="1" applyProtection="1">
      <alignment horizontal="center"/>
      <protection locked="0"/>
    </xf>
    <xf numFmtId="172" fontId="36" fillId="0" borderId="68" xfId="85" applyNumberFormat="1" applyFont="1" applyFill="1" applyBorder="1" applyAlignment="1" applyProtection="1">
      <alignment horizontal="center"/>
      <protection locked="0"/>
    </xf>
    <xf numFmtId="1" fontId="36" fillId="0" borderId="94" xfId="78" applyNumberFormat="1" applyFont="1" applyFill="1" applyBorder="1" applyAlignment="1">
      <alignment horizontal="center"/>
      <protection/>
    </xf>
    <xf numFmtId="1" fontId="36" fillId="0" borderId="77" xfId="78" applyNumberFormat="1" applyFont="1" applyFill="1" applyBorder="1" applyAlignment="1">
      <alignment horizontal="center"/>
      <protection/>
    </xf>
    <xf numFmtId="172" fontId="36" fillId="0" borderId="77" xfId="85" applyNumberFormat="1" applyFont="1" applyFill="1" applyBorder="1" applyAlignment="1" applyProtection="1">
      <alignment horizontal="center" vertical="center"/>
      <protection locked="0"/>
    </xf>
    <xf numFmtId="172" fontId="36" fillId="0" borderId="21" xfId="85" applyNumberFormat="1" applyFont="1" applyFill="1" applyBorder="1" applyAlignment="1" applyProtection="1">
      <alignment horizontal="center"/>
      <protection locked="0"/>
    </xf>
    <xf numFmtId="172" fontId="36" fillId="0" borderId="95" xfId="85" applyNumberFormat="1" applyFont="1" applyFill="1" applyBorder="1" applyAlignment="1" applyProtection="1">
      <alignment horizontal="center"/>
      <protection locked="0"/>
    </xf>
    <xf numFmtId="172" fontId="36" fillId="0" borderId="96" xfId="85" applyNumberFormat="1" applyFont="1" applyFill="1" applyBorder="1" applyAlignment="1" applyProtection="1">
      <alignment horizontal="center"/>
      <protection locked="0"/>
    </xf>
    <xf numFmtId="172" fontId="36" fillId="0" borderId="78" xfId="85" applyNumberFormat="1" applyFont="1" applyFill="1" applyBorder="1" applyAlignment="1" applyProtection="1">
      <alignment horizontal="center"/>
      <protection locked="0"/>
    </xf>
    <xf numFmtId="172" fontId="36" fillId="0" borderId="97" xfId="85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0" fillId="26" borderId="0" xfId="0" applyFont="1" applyFill="1" applyAlignment="1">
      <alignment/>
    </xf>
    <xf numFmtId="172" fontId="36" fillId="0" borderId="25" xfId="78" applyNumberFormat="1" applyFont="1" applyFill="1" applyBorder="1" applyAlignment="1">
      <alignment horizontal="center"/>
      <protection/>
    </xf>
    <xf numFmtId="172" fontId="36" fillId="0" borderId="14" xfId="78" applyNumberFormat="1" applyFont="1" applyFill="1" applyBorder="1" applyAlignment="1">
      <alignment horizontal="center"/>
      <protection/>
    </xf>
    <xf numFmtId="172" fontId="36" fillId="0" borderId="98" xfId="85" applyNumberFormat="1" applyFont="1" applyFill="1" applyBorder="1" applyAlignment="1" applyProtection="1">
      <alignment horizontal="center"/>
      <protection locked="0"/>
    </xf>
    <xf numFmtId="172" fontId="36" fillId="0" borderId="99" xfId="85" applyNumberFormat="1" applyFont="1" applyFill="1" applyBorder="1" applyAlignment="1" applyProtection="1">
      <alignment horizontal="center"/>
      <protection locked="0"/>
    </xf>
    <xf numFmtId="0" fontId="36" fillId="24" borderId="100" xfId="78" applyFont="1" applyFill="1" applyBorder="1" applyAlignment="1">
      <alignment vertical="top" wrapText="1"/>
      <protection/>
    </xf>
    <xf numFmtId="0" fontId="36" fillId="0" borderId="101" xfId="78" applyFont="1" applyFill="1" applyBorder="1" applyAlignment="1">
      <alignment horizontal="center"/>
      <protection/>
    </xf>
    <xf numFmtId="0" fontId="36" fillId="0" borderId="81" xfId="78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81" xfId="78" applyNumberFormat="1" applyFont="1" applyFill="1" applyBorder="1" applyAlignment="1">
      <alignment horizontal="center"/>
      <protection/>
    </xf>
    <xf numFmtId="172" fontId="36" fillId="0" borderId="100" xfId="78" applyNumberFormat="1" applyFont="1" applyFill="1" applyBorder="1" applyAlignment="1">
      <alignment horizontal="center"/>
      <protection/>
    </xf>
    <xf numFmtId="172" fontId="36" fillId="0" borderId="101" xfId="85" applyNumberFormat="1" applyFont="1" applyFill="1" applyBorder="1" applyAlignment="1" applyProtection="1">
      <alignment horizontal="center" vertical="center"/>
      <protection locked="0"/>
    </xf>
    <xf numFmtId="172" fontId="36" fillId="0" borderId="81" xfId="85" applyNumberFormat="1" applyFont="1" applyFill="1" applyBorder="1" applyAlignment="1" applyProtection="1">
      <alignment horizontal="center" vertical="center"/>
      <protection locked="0"/>
    </xf>
    <xf numFmtId="172" fontId="36" fillId="0" borderId="101" xfId="85" applyNumberFormat="1" applyFont="1" applyFill="1" applyBorder="1" applyAlignment="1" applyProtection="1">
      <alignment horizontal="center"/>
      <protection/>
    </xf>
    <xf numFmtId="172" fontId="36" fillId="0" borderId="81" xfId="85" applyNumberFormat="1" applyFont="1" applyFill="1" applyBorder="1" applyAlignment="1" applyProtection="1">
      <alignment horizontal="center"/>
      <protection/>
    </xf>
    <xf numFmtId="172" fontId="36" fillId="0" borderId="69" xfId="85" applyNumberFormat="1" applyFont="1" applyFill="1" applyBorder="1" applyAlignment="1" applyProtection="1">
      <alignment horizontal="center"/>
      <protection locked="0"/>
    </xf>
    <xf numFmtId="172" fontId="36" fillId="0" borderId="81" xfId="85" applyNumberFormat="1" applyFont="1" applyFill="1" applyBorder="1" applyAlignment="1" applyProtection="1">
      <alignment horizontal="center"/>
      <protection locked="0"/>
    </xf>
    <xf numFmtId="0" fontId="37" fillId="24" borderId="102" xfId="78" applyFont="1" applyFill="1" applyBorder="1" applyAlignment="1">
      <alignment horizontal="center" vertical="top" wrapText="1"/>
      <protection/>
    </xf>
    <xf numFmtId="1" fontId="37" fillId="0" borderId="83" xfId="78" applyNumberFormat="1" applyFont="1" applyFill="1" applyBorder="1" applyAlignment="1">
      <alignment horizontal="center"/>
      <protection/>
    </xf>
    <xf numFmtId="172" fontId="37" fillId="0" borderId="83" xfId="78" applyNumberFormat="1" applyFont="1" applyFill="1" applyBorder="1" applyAlignment="1">
      <alignment horizontal="center"/>
      <protection/>
    </xf>
    <xf numFmtId="172" fontId="37" fillId="0" borderId="83" xfId="85" applyNumberFormat="1" applyFont="1" applyFill="1" applyBorder="1" applyAlignment="1" applyProtection="1">
      <alignment horizontal="center" vertical="center"/>
      <protection locked="0"/>
    </xf>
    <xf numFmtId="172" fontId="37" fillId="0" borderId="85" xfId="85" applyNumberFormat="1" applyFont="1" applyFill="1" applyBorder="1" applyAlignment="1" applyProtection="1">
      <alignment horizontal="center" vertical="center"/>
      <protection locked="0"/>
    </xf>
    <xf numFmtId="172" fontId="37" fillId="0" borderId="82" xfId="78" applyNumberFormat="1" applyFont="1" applyFill="1" applyBorder="1" applyAlignment="1">
      <alignment horizontal="center"/>
      <protection/>
    </xf>
    <xf numFmtId="3" fontId="19" fillId="24" borderId="68" xfId="0" applyNumberFormat="1" applyFont="1" applyFill="1" applyBorder="1" applyAlignment="1">
      <alignment horizontal="center" vertical="center" wrapText="1"/>
    </xf>
    <xf numFmtId="0" fontId="19" fillId="24" borderId="26" xfId="82" applyFont="1" applyFill="1" applyBorder="1" applyAlignment="1" applyProtection="1">
      <alignment horizontal="center" vertical="center" wrapText="1"/>
      <protection locked="0"/>
    </xf>
    <xf numFmtId="0" fontId="20" fillId="24" borderId="22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20" xfId="76" applyFont="1" applyFill="1" applyBorder="1" applyAlignment="1" applyProtection="1">
      <alignment horizontal="center" vertical="center" textRotation="90" wrapText="1"/>
      <protection locked="0"/>
    </xf>
    <xf numFmtId="0" fontId="27" fillId="24" borderId="103" xfId="0" applyFont="1" applyFill="1" applyBorder="1" applyAlignment="1" applyProtection="1">
      <alignment horizontal="center" vertical="center" wrapText="1"/>
      <protection/>
    </xf>
    <xf numFmtId="3" fontId="19" fillId="24" borderId="69" xfId="0" applyNumberFormat="1" applyFont="1" applyFill="1" applyBorder="1" applyAlignment="1">
      <alignment horizontal="center" vertical="center" wrapText="1"/>
    </xf>
    <xf numFmtId="0" fontId="27" fillId="24" borderId="22" xfId="0" applyFont="1" applyFill="1" applyBorder="1" applyAlignment="1" applyProtection="1">
      <alignment horizontal="center" vertical="center" wrapText="1"/>
      <protection/>
    </xf>
    <xf numFmtId="172" fontId="20" fillId="24" borderId="22" xfId="82" applyNumberFormat="1" applyFont="1" applyFill="1" applyBorder="1" applyAlignment="1" applyProtection="1">
      <alignment horizontal="center" vertical="center" wrapText="1"/>
      <protection/>
    </xf>
    <xf numFmtId="172" fontId="20" fillId="24" borderId="22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22" xfId="0" applyNumberFormat="1" applyFont="1" applyFill="1" applyBorder="1" applyAlignment="1" applyProtection="1">
      <alignment horizontal="center" vertical="center" wrapText="1"/>
      <protection/>
    </xf>
    <xf numFmtId="0" fontId="19" fillId="24" borderId="93" xfId="0" applyFont="1" applyFill="1" applyBorder="1" applyAlignment="1" applyProtection="1">
      <alignment horizontal="center" vertical="center" wrapText="1"/>
      <protection locked="0"/>
    </xf>
    <xf numFmtId="0" fontId="19" fillId="24" borderId="36" xfId="0" applyFont="1" applyFill="1" applyBorder="1" applyAlignment="1" applyProtection="1">
      <alignment horizontal="center" vertical="center" wrapText="1"/>
      <protection locked="0"/>
    </xf>
    <xf numFmtId="172" fontId="19" fillId="24" borderId="36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0" xfId="0" applyFont="1" applyFill="1" applyBorder="1" applyAlignment="1" applyProtection="1">
      <alignment horizontal="center" vertical="center" wrapText="1"/>
      <protection locked="0"/>
    </xf>
    <xf numFmtId="172" fontId="20" fillId="24" borderId="104" xfId="0" applyNumberFormat="1" applyFont="1" applyFill="1" applyBorder="1" applyAlignment="1" applyProtection="1">
      <alignment horizontal="center" vertical="center" wrapText="1"/>
      <protection/>
    </xf>
    <xf numFmtId="0" fontId="21" fillId="24" borderId="105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 applyProtection="1">
      <alignment horizontal="center" vertical="center" wrapText="1"/>
      <protection/>
    </xf>
    <xf numFmtId="0" fontId="19" fillId="24" borderId="69" xfId="0" applyFont="1" applyFill="1" applyBorder="1" applyAlignment="1" applyProtection="1">
      <alignment horizontal="center" vertical="center" wrapText="1"/>
      <protection/>
    </xf>
    <xf numFmtId="0" fontId="19" fillId="24" borderId="14" xfId="0" applyFont="1" applyFill="1" applyBorder="1" applyAlignment="1" applyProtection="1">
      <alignment horizontal="center" vertical="center" wrapText="1"/>
      <protection/>
    </xf>
    <xf numFmtId="14" fontId="28" fillId="24" borderId="106" xfId="0" applyNumberFormat="1" applyFont="1" applyFill="1" applyBorder="1" applyAlignment="1">
      <alignment horizontal="center" wrapText="1"/>
    </xf>
    <xf numFmtId="0" fontId="28" fillId="24" borderId="10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24" borderId="0" xfId="0" applyFont="1" applyFill="1" applyAlignment="1">
      <alignment horizontal="center" wrapText="1"/>
    </xf>
    <xf numFmtId="172" fontId="27" fillId="24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107" xfId="83" applyFont="1" applyFill="1" applyBorder="1">
      <alignment/>
      <protection/>
    </xf>
    <xf numFmtId="172" fontId="1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27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28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25" xfId="82" applyNumberFormat="1" applyFont="1" applyFill="1" applyBorder="1" applyAlignment="1" applyProtection="1">
      <alignment horizontal="center" vertical="center" wrapText="1"/>
      <protection locked="0"/>
    </xf>
    <xf numFmtId="3" fontId="22" fillId="0" borderId="23" xfId="0" applyNumberFormat="1" applyFont="1" applyFill="1" applyBorder="1" applyAlignment="1">
      <alignment horizontal="center" vertical="center"/>
    </xf>
    <xf numFmtId="0" fontId="30" fillId="0" borderId="108" xfId="84" applyFont="1" applyFill="1" applyBorder="1" applyAlignment="1" applyProtection="1">
      <alignment vertical="top" wrapText="1"/>
      <protection hidden="1"/>
    </xf>
    <xf numFmtId="0" fontId="36" fillId="0" borderId="109" xfId="78" applyFont="1" applyFill="1" applyBorder="1" applyAlignment="1">
      <alignment vertical="top" wrapText="1"/>
      <protection/>
    </xf>
    <xf numFmtId="172" fontId="19" fillId="0" borderId="110" xfId="0" applyNumberFormat="1" applyFont="1" applyFill="1" applyBorder="1" applyAlignment="1" applyProtection="1">
      <alignment horizontal="center"/>
      <protection hidden="1"/>
    </xf>
    <xf numFmtId="172" fontId="19" fillId="0" borderId="111" xfId="0" applyNumberFormat="1" applyFont="1" applyFill="1" applyBorder="1" applyAlignment="1" applyProtection="1">
      <alignment horizontal="center"/>
      <protection hidden="1"/>
    </xf>
    <xf numFmtId="172" fontId="19" fillId="0" borderId="112" xfId="0" applyNumberFormat="1" applyFont="1" applyFill="1" applyBorder="1" applyAlignment="1" applyProtection="1">
      <alignment horizontal="center"/>
      <protection hidden="1"/>
    </xf>
    <xf numFmtId="174" fontId="19" fillId="0" borderId="30" xfId="84" applyNumberFormat="1" applyFont="1" applyFill="1" applyBorder="1" applyAlignment="1" applyProtection="1">
      <alignment horizontal="center" vertical="center"/>
      <protection hidden="1"/>
    </xf>
    <xf numFmtId="174" fontId="19" fillId="0" borderId="23" xfId="84" applyNumberFormat="1" applyFont="1" applyFill="1" applyBorder="1" applyAlignment="1" applyProtection="1">
      <alignment horizontal="center" vertical="center"/>
      <protection hidden="1"/>
    </xf>
    <xf numFmtId="172" fontId="19" fillId="0" borderId="30" xfId="0" applyNumberFormat="1" applyFont="1" applyFill="1" applyBorder="1" applyAlignment="1" applyProtection="1">
      <alignment horizontal="center" vertical="center"/>
      <protection hidden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24" borderId="30" xfId="0" applyNumberFormat="1" applyFont="1" applyFill="1" applyBorder="1" applyAlignment="1" applyProtection="1">
      <alignment horizontal="center" vertical="center"/>
      <protection hidden="1"/>
    </xf>
    <xf numFmtId="172" fontId="19" fillId="24" borderId="23" xfId="0" applyNumberFormat="1" applyFont="1" applyFill="1" applyBorder="1" applyAlignment="1" applyProtection="1">
      <alignment horizontal="center" vertical="center"/>
      <protection hidden="1"/>
    </xf>
    <xf numFmtId="174" fontId="19" fillId="24" borderId="30" xfId="84" applyNumberFormat="1" applyFont="1" applyFill="1" applyBorder="1" applyAlignment="1" applyProtection="1">
      <alignment horizontal="center" vertical="center"/>
      <protection hidden="1"/>
    </xf>
    <xf numFmtId="174" fontId="19" fillId="24" borderId="23" xfId="84" applyNumberFormat="1" applyFont="1" applyFill="1" applyBorder="1" applyAlignment="1" applyProtection="1">
      <alignment horizontal="center" vertical="center"/>
      <protection hidden="1"/>
    </xf>
    <xf numFmtId="174" fontId="19" fillId="0" borderId="50" xfId="84" applyNumberFormat="1" applyFont="1" applyFill="1" applyBorder="1" applyAlignment="1" applyProtection="1">
      <alignment horizontal="center" vertical="center"/>
      <protection hidden="1"/>
    </xf>
    <xf numFmtId="174" fontId="19" fillId="0" borderId="40" xfId="84" applyNumberFormat="1" applyFont="1" applyFill="1" applyBorder="1" applyAlignment="1" applyProtection="1">
      <alignment horizontal="center" vertical="center"/>
      <protection hidden="1"/>
    </xf>
    <xf numFmtId="174" fontId="19" fillId="0" borderId="41" xfId="84" applyNumberFormat="1" applyFont="1" applyFill="1" applyBorder="1" applyAlignment="1" applyProtection="1">
      <alignment horizontal="center" vertical="center"/>
      <protection hidden="1"/>
    </xf>
    <xf numFmtId="3" fontId="19" fillId="24" borderId="23" xfId="84" applyNumberFormat="1" applyFont="1" applyFill="1" applyBorder="1" applyAlignment="1" applyProtection="1">
      <alignment horizontal="center" vertical="center"/>
      <protection hidden="1"/>
    </xf>
    <xf numFmtId="172" fontId="21" fillId="0" borderId="54" xfId="0" applyNumberFormat="1" applyFont="1" applyFill="1" applyBorder="1" applyAlignment="1" applyProtection="1">
      <alignment horizontal="center" vertical="center"/>
      <protection hidden="1"/>
    </xf>
    <xf numFmtId="172" fontId="21" fillId="0" borderId="45" xfId="0" applyNumberFormat="1" applyFont="1" applyFill="1" applyBorder="1" applyAlignment="1" applyProtection="1">
      <alignment horizontal="center" vertical="center"/>
      <protection hidden="1"/>
    </xf>
    <xf numFmtId="172" fontId="21" fillId="0" borderId="66" xfId="0" applyNumberFormat="1" applyFont="1" applyFill="1" applyBorder="1" applyAlignment="1" applyProtection="1">
      <alignment horizontal="center" vertical="center"/>
      <protection hidden="1"/>
    </xf>
    <xf numFmtId="3" fontId="22" fillId="0" borderId="46" xfId="0" applyNumberFormat="1" applyFont="1" applyFill="1" applyBorder="1" applyAlignment="1">
      <alignment horizontal="center" vertical="center"/>
    </xf>
    <xf numFmtId="3" fontId="22" fillId="0" borderId="111" xfId="0" applyNumberFormat="1" applyFont="1" applyFill="1" applyBorder="1" applyAlignment="1">
      <alignment horizontal="center" vertical="center"/>
    </xf>
    <xf numFmtId="3" fontId="22" fillId="0" borderId="40" xfId="0" applyNumberFormat="1" applyFont="1" applyFill="1" applyBorder="1" applyAlignment="1">
      <alignment horizontal="center" vertical="center"/>
    </xf>
    <xf numFmtId="172" fontId="35" fillId="0" borderId="44" xfId="0" applyNumberFormat="1" applyFont="1" applyBorder="1" applyAlignment="1">
      <alignment horizontal="center"/>
    </xf>
    <xf numFmtId="0" fontId="0" fillId="24" borderId="0" xfId="0" applyFill="1" applyAlignment="1">
      <alignment horizontal="center" vertical="center" wrapText="1"/>
    </xf>
    <xf numFmtId="0" fontId="20" fillId="24" borderId="54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45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6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5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43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44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30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3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4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4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2" xfId="75" applyFont="1" applyFill="1" applyBorder="1" applyAlignment="1" applyProtection="1">
      <alignment horizontal="center" vertical="center" textRotation="90" wrapText="1"/>
      <protection locked="0"/>
    </xf>
    <xf numFmtId="0" fontId="19" fillId="24" borderId="113" xfId="82" applyFont="1" applyFill="1" applyBorder="1" applyAlignment="1" applyProtection="1">
      <alignment horizontal="left" vertical="center" wrapText="1"/>
      <protection locked="0"/>
    </xf>
    <xf numFmtId="1" fontId="19" fillId="24" borderId="114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115" xfId="0" applyNumberFormat="1" applyFont="1" applyFill="1" applyBorder="1" applyAlignment="1" applyProtection="1">
      <alignment horizontal="center" vertical="center" wrapText="1"/>
      <protection/>
    </xf>
    <xf numFmtId="1" fontId="19" fillId="24" borderId="111" xfId="0" applyNumberFormat="1" applyFont="1" applyFill="1" applyBorder="1" applyAlignment="1" applyProtection="1">
      <alignment horizontal="center" vertical="center" wrapText="1"/>
      <protection/>
    </xf>
    <xf numFmtId="172" fontId="19" fillId="24" borderId="23" xfId="0" applyNumberFormat="1" applyFont="1" applyFill="1" applyBorder="1" applyAlignment="1" applyProtection="1">
      <alignment horizontal="center" vertical="center" wrapText="1"/>
      <protection/>
    </xf>
    <xf numFmtId="0" fontId="19" fillId="24" borderId="116" xfId="82" applyFont="1" applyFill="1" applyBorder="1" applyAlignment="1" applyProtection="1">
      <alignment horizontal="center" vertical="center" wrapText="1"/>
      <protection locked="0"/>
    </xf>
    <xf numFmtId="0" fontId="19" fillId="24" borderId="110" xfId="82" applyFont="1" applyFill="1" applyBorder="1" applyAlignment="1" applyProtection="1">
      <alignment horizontal="center" vertical="center" wrapText="1"/>
      <protection locked="0"/>
    </xf>
    <xf numFmtId="0" fontId="19" fillId="24" borderId="111" xfId="82" applyFont="1" applyFill="1" applyBorder="1" applyAlignment="1" applyProtection="1">
      <alignment horizontal="center" vertical="center" wrapText="1"/>
      <protection locked="0"/>
    </xf>
    <xf numFmtId="172" fontId="19" fillId="24" borderId="111" xfId="0" applyNumberFormat="1" applyFont="1" applyFill="1" applyBorder="1" applyAlignment="1">
      <alignment horizontal="center" vertical="center" wrapText="1"/>
    </xf>
    <xf numFmtId="0" fontId="19" fillId="24" borderId="112" xfId="82" applyFont="1" applyFill="1" applyBorder="1" applyAlignment="1" applyProtection="1">
      <alignment horizontal="center" vertical="center" wrapText="1"/>
      <protection locked="0"/>
    </xf>
    <xf numFmtId="1" fontId="19" fillId="24" borderId="51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39" xfId="82" applyNumberFormat="1" applyFont="1" applyFill="1" applyBorder="1" applyAlignment="1" applyProtection="1">
      <alignment horizontal="center" vertical="center" wrapText="1"/>
      <protection locked="0"/>
    </xf>
    <xf numFmtId="172" fontId="19" fillId="24" borderId="39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60" xfId="82" applyFont="1" applyFill="1" applyBorder="1" applyAlignment="1" applyProtection="1">
      <alignment horizontal="center" vertical="center" wrapText="1"/>
      <protection locked="0"/>
    </xf>
    <xf numFmtId="0" fontId="19" fillId="24" borderId="51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39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39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60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51" xfId="82" applyFont="1" applyFill="1" applyBorder="1" applyAlignment="1" applyProtection="1">
      <alignment horizontal="center" vertical="center" wrapText="1"/>
      <protection locked="0"/>
    </xf>
    <xf numFmtId="0" fontId="19" fillId="24" borderId="39" xfId="82" applyFont="1" applyFill="1" applyBorder="1" applyAlignment="1" applyProtection="1">
      <alignment horizontal="center" vertical="center" wrapText="1"/>
      <protection locked="0"/>
    </xf>
    <xf numFmtId="0" fontId="19" fillId="24" borderId="51" xfId="0" applyFont="1" applyFill="1" applyBorder="1" applyAlignment="1">
      <alignment horizontal="center" vertical="center" wrapText="1"/>
    </xf>
    <xf numFmtId="0" fontId="19" fillId="24" borderId="110" xfId="0" applyFont="1" applyFill="1" applyBorder="1" applyAlignment="1">
      <alignment horizontal="center" vertical="center" wrapText="1"/>
    </xf>
    <xf numFmtId="0" fontId="19" fillId="24" borderId="30" xfId="82" applyFont="1" applyFill="1" applyBorder="1" applyAlignment="1" applyProtection="1">
      <alignment horizontal="center" vertical="center" wrapText="1"/>
      <protection locked="0"/>
    </xf>
    <xf numFmtId="0" fontId="19" fillId="24" borderId="23" xfId="82" applyFont="1" applyFill="1" applyBorder="1" applyAlignment="1" applyProtection="1">
      <alignment horizontal="center" vertical="center" wrapText="1"/>
      <protection locked="0"/>
    </xf>
    <xf numFmtId="0" fontId="19" fillId="24" borderId="64" xfId="82" applyFont="1" applyFill="1" applyBorder="1" applyAlignment="1" applyProtection="1">
      <alignment horizontal="center" vertical="center" wrapText="1"/>
      <protection locked="0"/>
    </xf>
    <xf numFmtId="0" fontId="19" fillId="24" borderId="63" xfId="82" applyFont="1" applyFill="1" applyBorder="1" applyAlignment="1" applyProtection="1">
      <alignment horizontal="center" vertical="center" wrapText="1"/>
      <protection locked="0"/>
    </xf>
    <xf numFmtId="1" fontId="19" fillId="24" borderId="30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23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52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6" xfId="82" applyFont="1" applyFill="1" applyBorder="1" applyAlignment="1" applyProtection="1">
      <alignment horizontal="left" vertical="center" wrapText="1"/>
      <protection locked="0"/>
    </xf>
    <xf numFmtId="1" fontId="19" fillId="24" borderId="57" xfId="0" applyNumberFormat="1" applyFont="1" applyFill="1" applyBorder="1" applyAlignment="1" applyProtection="1">
      <alignment horizontal="center" vertical="center" wrapText="1"/>
      <protection/>
    </xf>
    <xf numFmtId="1" fontId="19" fillId="24" borderId="23" xfId="0" applyNumberFormat="1" applyFont="1" applyFill="1" applyBorder="1" applyAlignment="1" applyProtection="1">
      <alignment horizontal="center" vertical="center" wrapText="1"/>
      <protection/>
    </xf>
    <xf numFmtId="172" fontId="19" fillId="24" borderId="64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82" applyFont="1" applyFill="1" applyBorder="1" applyAlignment="1" applyProtection="1">
      <alignment horizontal="center" vertical="center" wrapText="1"/>
      <protection hidden="1"/>
    </xf>
    <xf numFmtId="0" fontId="19" fillId="24" borderId="23" xfId="82" applyFont="1" applyFill="1" applyBorder="1" applyAlignment="1" applyProtection="1">
      <alignment horizontal="center" vertical="center" wrapText="1"/>
      <protection hidden="1" locked="0"/>
    </xf>
    <xf numFmtId="172" fontId="19" fillId="24" borderId="23" xfId="0" applyNumberFormat="1" applyFont="1" applyFill="1" applyBorder="1" applyAlignment="1">
      <alignment horizontal="center" vertical="center" wrapText="1"/>
    </xf>
    <xf numFmtId="172" fontId="19" fillId="24" borderId="52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52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74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74" fontId="19" fillId="24" borderId="52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172" fontId="19" fillId="24" borderId="52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Font="1" applyFill="1" applyBorder="1" applyAlignment="1" applyProtection="1">
      <alignment horizontal="center" vertical="center" wrapText="1"/>
      <protection hidden="1"/>
    </xf>
    <xf numFmtId="172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23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52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23" xfId="82" applyNumberFormat="1" applyFont="1" applyFill="1" applyBorder="1" applyAlignment="1" applyProtection="1">
      <alignment horizontal="center" vertical="center" wrapText="1"/>
      <protection/>
    </xf>
    <xf numFmtId="172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0" applyFont="1" applyFill="1" applyBorder="1" applyAlignment="1" applyProtection="1">
      <alignment horizontal="center" vertical="center" wrapText="1"/>
      <protection/>
    </xf>
    <xf numFmtId="0" fontId="19" fillId="24" borderId="64" xfId="82" applyFont="1" applyFill="1" applyBorder="1" applyAlignment="1" applyProtection="1">
      <alignment horizontal="center" vertical="center" wrapText="1"/>
      <protection hidden="1"/>
    </xf>
    <xf numFmtId="172" fontId="19" fillId="24" borderId="64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30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52" xfId="82" applyNumberFormat="1" applyFont="1" applyFill="1" applyBorder="1" applyAlignment="1" applyProtection="1">
      <alignment horizontal="center" vertical="center" wrapText="1"/>
      <protection hidden="1"/>
    </xf>
    <xf numFmtId="3" fontId="19" fillId="24" borderId="30" xfId="0" applyNumberFormat="1" applyFont="1" applyFill="1" applyBorder="1" applyAlignment="1">
      <alignment horizontal="center"/>
    </xf>
    <xf numFmtId="0" fontId="19" fillId="24" borderId="52" xfId="82" applyFont="1" applyFill="1" applyBorder="1" applyAlignment="1" applyProtection="1">
      <alignment horizontal="center" vertical="center" wrapText="1"/>
      <protection hidden="1"/>
    </xf>
    <xf numFmtId="1" fontId="19" fillId="0" borderId="57" xfId="0" applyNumberFormat="1" applyFont="1" applyFill="1" applyBorder="1" applyAlignment="1" applyProtection="1">
      <alignment horizontal="center" vertical="center" wrapText="1"/>
      <protection/>
    </xf>
    <xf numFmtId="172" fontId="19" fillId="0" borderId="23" xfId="0" applyNumberFormat="1" applyFont="1" applyFill="1" applyBorder="1" applyAlignment="1" applyProtection="1">
      <alignment horizontal="center" vertical="center" wrapText="1"/>
      <protection/>
    </xf>
    <xf numFmtId="172" fontId="19" fillId="0" borderId="64" xfId="80" applyNumberFormat="1" applyFont="1" applyFill="1" applyBorder="1" applyAlignment="1" applyProtection="1">
      <alignment horizontal="center" vertical="center" wrapText="1"/>
      <protection hidden="1"/>
    </xf>
    <xf numFmtId="172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52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24" borderId="23" xfId="0" applyNumberFormat="1" applyFont="1" applyFill="1" applyBorder="1" applyAlignment="1">
      <alignment horizontal="center" vertical="center" wrapText="1"/>
    </xf>
    <xf numFmtId="0" fontId="19" fillId="24" borderId="52" xfId="82" applyFont="1" applyFill="1" applyBorder="1" applyAlignment="1" applyProtection="1">
      <alignment horizontal="center" vertical="center" wrapText="1"/>
      <protection hidden="1"/>
    </xf>
    <xf numFmtId="1" fontId="19" fillId="24" borderId="58" xfId="0" applyNumberFormat="1" applyFont="1" applyFill="1" applyBorder="1" applyAlignment="1" applyProtection="1">
      <alignment horizontal="center" vertical="center" wrapText="1"/>
      <protection/>
    </xf>
    <xf numFmtId="172" fontId="19" fillId="24" borderId="42" xfId="0" applyNumberFormat="1" applyFont="1" applyFill="1" applyBorder="1" applyAlignment="1" applyProtection="1">
      <alignment horizontal="center" vertical="center" wrapText="1"/>
      <protection/>
    </xf>
    <xf numFmtId="0" fontId="19" fillId="24" borderId="53" xfId="82" applyFont="1" applyFill="1" applyBorder="1" applyAlignment="1" applyProtection="1">
      <alignment horizontal="center" vertical="center" wrapText="1"/>
      <protection hidden="1"/>
    </xf>
    <xf numFmtId="0" fontId="19" fillId="24" borderId="42" xfId="82" applyFont="1" applyFill="1" applyBorder="1" applyAlignment="1" applyProtection="1">
      <alignment horizontal="center" vertical="center" wrapText="1"/>
      <protection hidden="1" locked="0"/>
    </xf>
    <xf numFmtId="172" fontId="19" fillId="24" borderId="42" xfId="0" applyNumberFormat="1" applyFont="1" applyFill="1" applyBorder="1" applyAlignment="1">
      <alignment horizontal="center" vertical="center" wrapText="1"/>
    </xf>
    <xf numFmtId="172" fontId="19" fillId="24" borderId="61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53" xfId="0" applyNumberFormat="1" applyFont="1" applyFill="1" applyBorder="1" applyAlignment="1">
      <alignment horizontal="center" vertical="center" wrapText="1"/>
    </xf>
    <xf numFmtId="1" fontId="19" fillId="24" borderId="42" xfId="82" applyNumberFormat="1" applyFont="1" applyFill="1" applyBorder="1" applyAlignment="1" applyProtection="1">
      <alignment horizontal="center" vertical="center" wrapText="1"/>
      <protection locked="0"/>
    </xf>
    <xf numFmtId="172" fontId="19" fillId="24" borderId="42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53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42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42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53" xfId="0" applyFont="1" applyFill="1" applyBorder="1" applyAlignment="1">
      <alignment horizontal="center" vertical="center" wrapText="1"/>
    </xf>
    <xf numFmtId="0" fontId="19" fillId="24" borderId="42" xfId="0" applyFont="1" applyFill="1" applyBorder="1" applyAlignment="1">
      <alignment horizontal="center" vertical="center" wrapText="1"/>
    </xf>
    <xf numFmtId="172" fontId="19" fillId="24" borderId="61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42" xfId="82" applyFont="1" applyFill="1" applyBorder="1" applyAlignment="1" applyProtection="1">
      <alignment horizontal="center" vertical="center" wrapText="1"/>
      <protection hidden="1"/>
    </xf>
    <xf numFmtId="0" fontId="19" fillId="24" borderId="42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42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42" xfId="82" applyNumberFormat="1" applyFont="1" applyFill="1" applyBorder="1" applyAlignment="1" applyProtection="1">
      <alignment horizontal="center" vertical="center" wrapText="1"/>
      <protection/>
    </xf>
    <xf numFmtId="172" fontId="19" fillId="24" borderId="42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53" xfId="0" applyFont="1" applyFill="1" applyBorder="1" applyAlignment="1">
      <alignment horizontal="center" vertical="center" wrapText="1"/>
    </xf>
    <xf numFmtId="172" fontId="19" fillId="24" borderId="89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53" xfId="0" applyFont="1" applyFill="1" applyBorder="1" applyAlignment="1" applyProtection="1">
      <alignment horizontal="center" vertical="center" wrapText="1"/>
      <protection/>
    </xf>
    <xf numFmtId="1" fontId="19" fillId="24" borderId="42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89" xfId="82" applyFont="1" applyFill="1" applyBorder="1" applyAlignment="1" applyProtection="1">
      <alignment horizontal="center" vertical="center" wrapText="1"/>
      <protection hidden="1"/>
    </xf>
    <xf numFmtId="0" fontId="20" fillId="24" borderId="47" xfId="82" applyFont="1" applyFill="1" applyBorder="1" applyAlignment="1" applyProtection="1">
      <alignment horizontal="left" vertical="center" wrapText="1"/>
      <protection locked="0"/>
    </xf>
    <xf numFmtId="1" fontId="20" fillId="24" borderId="117" xfId="82" applyNumberFormat="1" applyFont="1" applyFill="1" applyBorder="1" applyAlignment="1" applyProtection="1">
      <alignment horizontal="center" vertical="center" wrapText="1"/>
      <protection/>
    </xf>
    <xf numFmtId="1" fontId="20" fillId="24" borderId="45" xfId="82" applyNumberFormat="1" applyFont="1" applyFill="1" applyBorder="1" applyAlignment="1" applyProtection="1">
      <alignment horizontal="center" vertical="center" wrapText="1"/>
      <protection/>
    </xf>
    <xf numFmtId="172" fontId="20" fillId="24" borderId="45" xfId="82" applyNumberFormat="1" applyFont="1" applyFill="1" applyBorder="1" applyAlignment="1" applyProtection="1">
      <alignment horizontal="center" vertical="center" wrapText="1"/>
      <protection/>
    </xf>
    <xf numFmtId="172" fontId="20" fillId="24" borderId="71" xfId="82" applyNumberFormat="1" applyFont="1" applyFill="1" applyBorder="1" applyAlignment="1" applyProtection="1">
      <alignment horizontal="center" vertical="center" wrapText="1"/>
      <protection/>
    </xf>
    <xf numFmtId="0" fontId="20" fillId="24" borderId="54" xfId="82" applyFont="1" applyFill="1" applyBorder="1" applyAlignment="1" applyProtection="1">
      <alignment horizontal="center" vertical="center" wrapText="1"/>
      <protection/>
    </xf>
    <xf numFmtId="0" fontId="20" fillId="24" borderId="45" xfId="82" applyFont="1" applyFill="1" applyBorder="1" applyAlignment="1" applyProtection="1">
      <alignment horizontal="center" vertical="center" wrapText="1"/>
      <protection/>
    </xf>
    <xf numFmtId="172" fontId="20" fillId="24" borderId="45" xfId="0" applyNumberFormat="1" applyFont="1" applyFill="1" applyBorder="1" applyAlignment="1">
      <alignment horizontal="center" vertical="center" wrapText="1"/>
    </xf>
    <xf numFmtId="172" fontId="20" fillId="24" borderId="66" xfId="82" applyNumberFormat="1" applyFont="1" applyFill="1" applyBorder="1" applyAlignment="1" applyProtection="1">
      <alignment horizontal="center" vertical="center" wrapText="1"/>
      <protection/>
    </xf>
    <xf numFmtId="1" fontId="20" fillId="24" borderId="54" xfId="82" applyNumberFormat="1" applyFont="1" applyFill="1" applyBorder="1" applyAlignment="1" applyProtection="1">
      <alignment horizontal="center" vertical="center" wrapText="1"/>
      <protection/>
    </xf>
    <xf numFmtId="172" fontId="20" fillId="24" borderId="66" xfId="80" applyNumberFormat="1" applyFont="1" applyFill="1" applyBorder="1" applyAlignment="1" applyProtection="1">
      <alignment horizontal="center" vertical="center" wrapText="1"/>
      <protection hidden="1"/>
    </xf>
    <xf numFmtId="174" fontId="20" fillId="24" borderId="45" xfId="82" applyNumberFormat="1" applyFont="1" applyFill="1" applyBorder="1" applyAlignment="1" applyProtection="1">
      <alignment horizontal="center" vertical="center" wrapText="1"/>
      <protection/>
    </xf>
    <xf numFmtId="0" fontId="20" fillId="24" borderId="45" xfId="82" applyNumberFormat="1" applyFont="1" applyFill="1" applyBorder="1" applyAlignment="1" applyProtection="1">
      <alignment horizontal="center" vertical="center" wrapText="1"/>
      <protection/>
    </xf>
    <xf numFmtId="172" fontId="20" fillId="24" borderId="45" xfId="80" applyNumberFormat="1" applyFont="1" applyFill="1" applyBorder="1" applyAlignment="1" applyProtection="1">
      <alignment horizontal="center" vertical="center" wrapText="1"/>
      <protection hidden="1"/>
    </xf>
    <xf numFmtId="0" fontId="20" fillId="24" borderId="30" xfId="82" applyFont="1" applyFill="1" applyBorder="1" applyAlignment="1" applyProtection="1">
      <alignment horizontal="center" vertical="center" wrapText="1"/>
      <protection/>
    </xf>
    <xf numFmtId="172" fontId="20" fillId="24" borderId="23" xfId="82" applyNumberFormat="1" applyFont="1" applyFill="1" applyBorder="1" applyAlignment="1" applyProtection="1">
      <alignment horizontal="center" vertical="center" wrapText="1"/>
      <protection/>
    </xf>
    <xf numFmtId="172" fontId="20" fillId="24" borderId="64" xfId="82" applyNumberFormat="1" applyFont="1" applyFill="1" applyBorder="1" applyAlignment="1" applyProtection="1">
      <alignment horizontal="center" vertical="center" wrapText="1"/>
      <protection/>
    </xf>
    <xf numFmtId="0" fontId="20" fillId="24" borderId="54" xfId="82" applyFont="1" applyFill="1" applyBorder="1" applyAlignment="1" applyProtection="1">
      <alignment horizontal="center" vertical="center" wrapText="1"/>
      <protection/>
    </xf>
    <xf numFmtId="172" fontId="20" fillId="24" borderId="66" xfId="82" applyNumberFormat="1" applyFont="1" applyFill="1" applyBorder="1" applyAlignment="1" applyProtection="1">
      <alignment horizontal="center" vertical="center" wrapText="1"/>
      <protection hidden="1"/>
    </xf>
    <xf numFmtId="1" fontId="20" fillId="24" borderId="30" xfId="82" applyNumberFormat="1" applyFont="1" applyFill="1" applyBorder="1" applyAlignment="1" applyProtection="1">
      <alignment horizontal="center" vertical="center" wrapText="1"/>
      <protection/>
    </xf>
    <xf numFmtId="1" fontId="20" fillId="24" borderId="23" xfId="82" applyNumberFormat="1" applyFont="1" applyFill="1" applyBorder="1" applyAlignment="1" applyProtection="1">
      <alignment horizontal="center" vertical="center" wrapText="1"/>
      <protection/>
    </xf>
    <xf numFmtId="1" fontId="20" fillId="24" borderId="52" xfId="82" applyNumberFormat="1" applyFont="1" applyFill="1" applyBorder="1" applyAlignment="1" applyProtection="1">
      <alignment horizontal="center" vertical="center" wrapText="1"/>
      <protection/>
    </xf>
    <xf numFmtId="0" fontId="21" fillId="24" borderId="67" xfId="82" applyFont="1" applyFill="1" applyBorder="1" applyAlignment="1" applyProtection="1">
      <alignment horizontal="left" vertical="center" wrapText="1"/>
      <protection locked="0"/>
    </xf>
    <xf numFmtId="1" fontId="21" fillId="24" borderId="118" xfId="82" applyNumberFormat="1" applyFont="1" applyFill="1" applyBorder="1" applyAlignment="1" applyProtection="1">
      <alignment horizontal="center" vertical="center" wrapText="1"/>
      <protection/>
    </xf>
    <xf numFmtId="1" fontId="21" fillId="24" borderId="54" xfId="0" applyNumberFormat="1" applyFont="1" applyFill="1" applyBorder="1" applyAlignment="1" applyProtection="1">
      <alignment horizontal="center" vertical="center" wrapText="1"/>
      <protection/>
    </xf>
    <xf numFmtId="1" fontId="21" fillId="24" borderId="43" xfId="0" applyNumberFormat="1" applyFont="1" applyFill="1" applyBorder="1" applyAlignment="1" applyProtection="1">
      <alignment horizontal="center" vertical="center" wrapText="1"/>
      <protection/>
    </xf>
    <xf numFmtId="172" fontId="21" fillId="24" borderId="43" xfId="82" applyNumberFormat="1" applyFont="1" applyFill="1" applyBorder="1" applyAlignment="1" applyProtection="1">
      <alignment horizontal="center" vertical="center" wrapText="1"/>
      <protection/>
    </xf>
    <xf numFmtId="172" fontId="21" fillId="24" borderId="65" xfId="82" applyNumberFormat="1" applyFont="1" applyFill="1" applyBorder="1" applyAlignment="1" applyProtection="1">
      <alignment horizontal="center" vertical="center" wrapText="1"/>
      <protection/>
    </xf>
    <xf numFmtId="0" fontId="21" fillId="24" borderId="55" xfId="82" applyFont="1" applyFill="1" applyBorder="1" applyAlignment="1" applyProtection="1">
      <alignment horizontal="center" vertical="center" wrapText="1"/>
      <protection/>
    </xf>
    <xf numFmtId="0" fontId="21" fillId="24" borderId="43" xfId="82" applyFont="1" applyFill="1" applyBorder="1" applyAlignment="1" applyProtection="1">
      <alignment horizontal="center" vertical="center" wrapText="1"/>
      <protection/>
    </xf>
    <xf numFmtId="172" fontId="21" fillId="24" borderId="43" xfId="0" applyNumberFormat="1" applyFont="1" applyFill="1" applyBorder="1" applyAlignment="1">
      <alignment horizontal="center" vertical="center" wrapText="1"/>
    </xf>
    <xf numFmtId="172" fontId="21" fillId="24" borderId="44" xfId="82" applyNumberFormat="1" applyFont="1" applyFill="1" applyBorder="1" applyAlignment="1" applyProtection="1">
      <alignment horizontal="center" vertical="center" wrapText="1"/>
      <protection/>
    </xf>
    <xf numFmtId="0" fontId="21" fillId="24" borderId="54" xfId="82" applyFont="1" applyFill="1" applyBorder="1" applyAlignment="1" applyProtection="1">
      <alignment horizontal="center" vertical="center" wrapText="1"/>
      <protection/>
    </xf>
    <xf numFmtId="0" fontId="21" fillId="24" borderId="45" xfId="82" applyFont="1" applyFill="1" applyBorder="1" applyAlignment="1" applyProtection="1">
      <alignment horizontal="center" vertical="center" wrapText="1"/>
      <protection/>
    </xf>
    <xf numFmtId="172" fontId="21" fillId="24" borderId="45" xfId="82" applyNumberFormat="1" applyFont="1" applyFill="1" applyBorder="1" applyAlignment="1" applyProtection="1">
      <alignment horizontal="center" vertical="center" wrapText="1"/>
      <protection/>
    </xf>
    <xf numFmtId="0" fontId="21" fillId="24" borderId="66" xfId="82" applyFont="1" applyFill="1" applyBorder="1" applyAlignment="1" applyProtection="1">
      <alignment horizontal="center" vertical="center" wrapText="1"/>
      <protection/>
    </xf>
    <xf numFmtId="0" fontId="21" fillId="24" borderId="54" xfId="82" applyNumberFormat="1" applyFont="1" applyFill="1" applyBorder="1" applyAlignment="1" applyProtection="1">
      <alignment horizontal="center" vertical="center" wrapText="1"/>
      <protection/>
    </xf>
    <xf numFmtId="0" fontId="21" fillId="24" borderId="45" xfId="82" applyNumberFormat="1" applyFont="1" applyFill="1" applyBorder="1" applyAlignment="1" applyProtection="1">
      <alignment horizontal="center" vertical="center" wrapText="1"/>
      <protection/>
    </xf>
    <xf numFmtId="174" fontId="21" fillId="24" borderId="45" xfId="82" applyNumberFormat="1" applyFont="1" applyFill="1" applyBorder="1" applyAlignment="1" applyProtection="1">
      <alignment horizontal="center" vertical="center" wrapText="1"/>
      <protection/>
    </xf>
    <xf numFmtId="3" fontId="21" fillId="24" borderId="45" xfId="82" applyNumberFormat="1" applyFont="1" applyFill="1" applyBorder="1" applyAlignment="1" applyProtection="1">
      <alignment horizontal="center" vertical="center" wrapText="1"/>
      <protection/>
    </xf>
    <xf numFmtId="174" fontId="21" fillId="24" borderId="66" xfId="82" applyNumberFormat="1" applyFont="1" applyFill="1" applyBorder="1" applyAlignment="1" applyProtection="1">
      <alignment horizontal="center" vertical="center" wrapText="1"/>
      <protection/>
    </xf>
    <xf numFmtId="1" fontId="21" fillId="24" borderId="54" xfId="82" applyNumberFormat="1" applyFont="1" applyFill="1" applyBorder="1" applyAlignment="1" applyProtection="1">
      <alignment horizontal="center" vertical="center" wrapText="1"/>
      <protection/>
    </xf>
    <xf numFmtId="1" fontId="21" fillId="24" borderId="45" xfId="82" applyNumberFormat="1" applyFont="1" applyFill="1" applyBorder="1" applyAlignment="1" applyProtection="1">
      <alignment horizontal="center" vertical="center" wrapText="1"/>
      <protection/>
    </xf>
    <xf numFmtId="172" fontId="21" fillId="24" borderId="66" xfId="82" applyNumberFormat="1" applyFont="1" applyFill="1" applyBorder="1" applyAlignment="1" applyProtection="1">
      <alignment horizontal="center" vertical="center" wrapText="1"/>
      <protection/>
    </xf>
    <xf numFmtId="1" fontId="21" fillId="24" borderId="66" xfId="82" applyNumberFormat="1" applyFont="1" applyFill="1" applyBorder="1" applyAlignment="1" applyProtection="1">
      <alignment horizontal="center" vertical="center" wrapText="1"/>
      <protection/>
    </xf>
    <xf numFmtId="1" fontId="21" fillId="24" borderId="30" xfId="82" applyNumberFormat="1" applyFont="1" applyFill="1" applyBorder="1" applyAlignment="1" applyProtection="1">
      <alignment horizontal="center" vertical="center" wrapText="1"/>
      <protection/>
    </xf>
    <xf numFmtId="1" fontId="21" fillId="24" borderId="23" xfId="82" applyNumberFormat="1" applyFont="1" applyFill="1" applyBorder="1" applyAlignment="1" applyProtection="1">
      <alignment horizontal="center" vertical="center" wrapText="1"/>
      <protection/>
    </xf>
    <xf numFmtId="1" fontId="21" fillId="24" borderId="64" xfId="82" applyNumberFormat="1" applyFont="1" applyFill="1" applyBorder="1" applyAlignment="1" applyProtection="1">
      <alignment horizontal="center" vertical="center" wrapText="1"/>
      <protection/>
    </xf>
    <xf numFmtId="1" fontId="21" fillId="24" borderId="51" xfId="82" applyNumberFormat="1" applyFont="1" applyFill="1" applyBorder="1" applyAlignment="1" applyProtection="1">
      <alignment horizontal="center" vertical="center" wrapText="1"/>
      <protection/>
    </xf>
    <xf numFmtId="1" fontId="21" fillId="24" borderId="39" xfId="82" applyNumberFormat="1" applyFont="1" applyFill="1" applyBorder="1" applyAlignment="1" applyProtection="1">
      <alignment horizontal="center" vertical="center" wrapText="1"/>
      <protection/>
    </xf>
    <xf numFmtId="1" fontId="21" fillId="24" borderId="63" xfId="82" applyNumberFormat="1" applyFont="1" applyFill="1" applyBorder="1" applyAlignment="1" applyProtection="1">
      <alignment horizontal="center" vertical="center" wrapText="1"/>
      <protection/>
    </xf>
    <xf numFmtId="1" fontId="21" fillId="24" borderId="54" xfId="82" applyNumberFormat="1" applyFont="1" applyFill="1" applyBorder="1" applyAlignment="1" applyProtection="1">
      <alignment horizontal="center" vertical="center" wrapText="1"/>
      <protection/>
    </xf>
    <xf numFmtId="1" fontId="21" fillId="24" borderId="55" xfId="82" applyNumberFormat="1" applyFont="1" applyFill="1" applyBorder="1" applyAlignment="1" applyProtection="1">
      <alignment horizontal="center" vertical="center" wrapText="1"/>
      <protection/>
    </xf>
    <xf numFmtId="1" fontId="21" fillId="24" borderId="43" xfId="82" applyNumberFormat="1" applyFont="1" applyFill="1" applyBorder="1" applyAlignment="1" applyProtection="1">
      <alignment horizontal="center" vertical="center" wrapText="1"/>
      <protection/>
    </xf>
    <xf numFmtId="1" fontId="21" fillId="24" borderId="52" xfId="82" applyNumberFormat="1" applyFont="1" applyFill="1" applyBorder="1" applyAlignment="1" applyProtection="1">
      <alignment horizontal="center" vertical="center" wrapText="1"/>
      <protection/>
    </xf>
    <xf numFmtId="1" fontId="21" fillId="24" borderId="55" xfId="82" applyNumberFormat="1" applyFont="1" applyFill="1" applyBorder="1" applyAlignment="1" applyProtection="1">
      <alignment horizontal="center" vertical="center" wrapText="1"/>
      <protection/>
    </xf>
    <xf numFmtId="1" fontId="21" fillId="24" borderId="44" xfId="82" applyNumberFormat="1" applyFont="1" applyFill="1" applyBorder="1" applyAlignment="1" applyProtection="1">
      <alignment horizontal="center" vertical="center" wrapText="1"/>
      <protection/>
    </xf>
    <xf numFmtId="1" fontId="19" fillId="24" borderId="23" xfId="0" applyNumberFormat="1" applyFont="1" applyFill="1" applyBorder="1" applyAlignment="1" applyProtection="1">
      <alignment horizontal="center" vertical="center"/>
      <protection hidden="1"/>
    </xf>
    <xf numFmtId="1" fontId="19" fillId="0" borderId="24" xfId="83" applyNumberFormat="1" applyFont="1" applyFill="1" applyBorder="1" applyAlignment="1">
      <alignment horizontal="center" vertical="center"/>
      <protection/>
    </xf>
    <xf numFmtId="0" fontId="20" fillId="24" borderId="66" xfId="75" applyFont="1" applyFill="1" applyBorder="1" applyAlignment="1" applyProtection="1">
      <alignment horizontal="center" vertical="center" textRotation="90" wrapText="1"/>
      <protection locked="0"/>
    </xf>
    <xf numFmtId="3" fontId="19" fillId="24" borderId="51" xfId="0" applyNumberFormat="1" applyFont="1" applyFill="1" applyBorder="1" applyAlignment="1">
      <alignment horizontal="center"/>
    </xf>
    <xf numFmtId="1" fontId="19" fillId="24" borderId="39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39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60" xfId="82" applyNumberFormat="1" applyFont="1" applyFill="1" applyBorder="1" applyAlignment="1" applyProtection="1">
      <alignment horizontal="center" vertical="center" wrapText="1"/>
      <protection hidden="1"/>
    </xf>
    <xf numFmtId="3" fontId="19" fillId="24" borderId="30" xfId="0" applyNumberFormat="1" applyFont="1" applyFill="1" applyBorder="1" applyAlignment="1">
      <alignment horizontal="center" vertical="center"/>
    </xf>
    <xf numFmtId="3" fontId="19" fillId="24" borderId="53" xfId="0" applyNumberFormat="1" applyFont="1" applyFill="1" applyBorder="1" applyAlignment="1">
      <alignment horizontal="center"/>
    </xf>
    <xf numFmtId="1" fontId="20" fillId="24" borderId="42" xfId="82" applyNumberFormat="1" applyFont="1" applyFill="1" applyBorder="1" applyAlignment="1" applyProtection="1">
      <alignment horizontal="center" vertical="center" wrapText="1"/>
      <protection/>
    </xf>
    <xf numFmtId="172" fontId="20" fillId="24" borderId="42" xfId="82" applyNumberFormat="1" applyFont="1" applyFill="1" applyBorder="1" applyAlignment="1" applyProtection="1">
      <alignment horizontal="center" vertical="center" wrapText="1"/>
      <protection/>
    </xf>
    <xf numFmtId="172" fontId="20" fillId="24" borderId="61" xfId="82" applyNumberFormat="1" applyFont="1" applyFill="1" applyBorder="1" applyAlignment="1" applyProtection="1">
      <alignment horizontal="center" vertical="center" wrapText="1"/>
      <protection/>
    </xf>
    <xf numFmtId="1" fontId="20" fillId="24" borderId="54" xfId="82" applyNumberFormat="1" applyFont="1" applyFill="1" applyBorder="1" applyAlignment="1" applyProtection="1">
      <alignment horizontal="center" vertical="center" wrapText="1"/>
      <protection/>
    </xf>
    <xf numFmtId="0" fontId="34" fillId="0" borderId="119" xfId="0" applyFont="1" applyBorder="1" applyAlignment="1">
      <alignment horizontal="center" vertical="center"/>
    </xf>
    <xf numFmtId="0" fontId="22" fillId="0" borderId="120" xfId="87" applyFont="1" applyFill="1" applyBorder="1" applyAlignment="1" applyProtection="1">
      <alignment vertical="center"/>
      <protection locked="0"/>
    </xf>
    <xf numFmtId="1" fontId="19" fillId="24" borderId="121" xfId="0" applyNumberFormat="1" applyFont="1" applyFill="1" applyBorder="1" applyAlignment="1" applyProtection="1">
      <alignment horizontal="center" vertical="center" wrapText="1"/>
      <protection/>
    </xf>
    <xf numFmtId="1" fontId="19" fillId="0" borderId="121" xfId="0" applyNumberFormat="1" applyFont="1" applyFill="1" applyBorder="1" applyAlignment="1" applyProtection="1">
      <alignment horizontal="center" vertical="center" wrapText="1"/>
      <protection/>
    </xf>
    <xf numFmtId="1" fontId="19" fillId="24" borderId="119" xfId="0" applyNumberFormat="1" applyFont="1" applyFill="1" applyBorder="1" applyAlignment="1" applyProtection="1">
      <alignment horizontal="center" vertical="center" wrapText="1"/>
      <protection/>
    </xf>
    <xf numFmtId="0" fontId="19" fillId="24" borderId="46" xfId="82" applyFont="1" applyFill="1" applyBorder="1" applyAlignment="1" applyProtection="1">
      <alignment horizontal="left" vertical="center" wrapText="1"/>
      <protection locked="0"/>
    </xf>
    <xf numFmtId="0" fontId="30" fillId="24" borderId="46" xfId="84" applyFont="1" applyFill="1" applyBorder="1" applyAlignment="1" applyProtection="1">
      <alignment vertical="top" wrapText="1"/>
      <protection hidden="1"/>
    </xf>
    <xf numFmtId="0" fontId="30" fillId="24" borderId="120" xfId="84" applyFont="1" applyFill="1" applyBorder="1" applyAlignment="1" applyProtection="1">
      <alignment vertical="top" wrapText="1"/>
      <protection hidden="1"/>
    </xf>
    <xf numFmtId="0" fontId="19" fillId="24" borderId="80" xfId="83" applyFont="1" applyFill="1" applyBorder="1">
      <alignment/>
      <protection/>
    </xf>
    <xf numFmtId="0" fontId="19" fillId="24" borderId="122" xfId="83" applyFont="1" applyFill="1" applyBorder="1">
      <alignment/>
      <protection/>
    </xf>
    <xf numFmtId="0" fontId="36" fillId="24" borderId="123" xfId="78" applyFont="1" applyFill="1" applyBorder="1" applyAlignment="1">
      <alignment vertical="top" wrapText="1"/>
      <protection/>
    </xf>
    <xf numFmtId="0" fontId="22" fillId="24" borderId="108" xfId="87" applyFont="1" applyFill="1" applyBorder="1" applyAlignment="1" applyProtection="1">
      <alignment vertical="center"/>
      <protection locked="0"/>
    </xf>
    <xf numFmtId="0" fontId="22" fillId="24" borderId="46" xfId="87" applyFont="1" applyFill="1" applyBorder="1" applyAlignment="1" applyProtection="1">
      <alignment vertical="center"/>
      <protection locked="0"/>
    </xf>
    <xf numFmtId="0" fontId="19" fillId="24" borderId="11" xfId="82" applyFont="1" applyFill="1" applyBorder="1" applyAlignment="1" applyProtection="1">
      <alignment horizontal="left" vertical="center" wrapText="1"/>
      <protection locked="0"/>
    </xf>
    <xf numFmtId="0" fontId="19" fillId="24" borderId="120" xfId="82" applyFont="1" applyFill="1" applyBorder="1" applyAlignment="1" applyProtection="1">
      <alignment horizontal="left" vertical="center" wrapText="1"/>
      <protection locked="0"/>
    </xf>
    <xf numFmtId="3" fontId="35" fillId="0" borderId="54" xfId="0" applyNumberFormat="1" applyFont="1" applyFill="1" applyBorder="1" applyAlignment="1">
      <alignment horizontal="center" vertical="center"/>
    </xf>
    <xf numFmtId="3" fontId="35" fillId="0" borderId="45" xfId="0" applyNumberFormat="1" applyFont="1" applyFill="1" applyBorder="1" applyAlignment="1">
      <alignment horizontal="center" vertical="center"/>
    </xf>
    <xf numFmtId="172" fontId="19" fillId="24" borderId="42" xfId="82" applyNumberFormat="1" applyFont="1" applyFill="1" applyBorder="1" applyAlignment="1" applyProtection="1">
      <alignment horizontal="center" vertical="center" wrapText="1"/>
      <protection hidden="1"/>
    </xf>
    <xf numFmtId="3" fontId="22" fillId="0" borderId="120" xfId="0" applyNumberFormat="1" applyFont="1" applyFill="1" applyBorder="1" applyAlignment="1">
      <alignment horizontal="center" vertical="center"/>
    </xf>
    <xf numFmtId="1" fontId="19" fillId="24" borderId="60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53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61" xfId="82" applyNumberFormat="1" applyFont="1" applyFill="1" applyBorder="1" applyAlignment="1" applyProtection="1">
      <alignment horizontal="center" vertical="center" wrapText="1"/>
      <protection hidden="1"/>
    </xf>
    <xf numFmtId="1" fontId="21" fillId="24" borderId="60" xfId="82" applyNumberFormat="1" applyFont="1" applyFill="1" applyBorder="1" applyAlignment="1" applyProtection="1">
      <alignment horizontal="center" vertical="center" wrapText="1"/>
      <protection/>
    </xf>
    <xf numFmtId="1" fontId="20" fillId="24" borderId="45" xfId="82" applyNumberFormat="1" applyFont="1" applyFill="1" applyBorder="1" applyAlignment="1" applyProtection="1">
      <alignment horizontal="center" vertical="center" wrapText="1"/>
      <protection/>
    </xf>
    <xf numFmtId="172" fontId="20" fillId="24" borderId="45" xfId="82" applyNumberFormat="1" applyFont="1" applyFill="1" applyBorder="1" applyAlignment="1" applyProtection="1">
      <alignment horizontal="center" vertical="center" wrapText="1"/>
      <protection/>
    </xf>
    <xf numFmtId="1" fontId="20" fillId="24" borderId="66" xfId="82" applyNumberFormat="1" applyFont="1" applyFill="1" applyBorder="1" applyAlignment="1" applyProtection="1">
      <alignment horizontal="center" vertical="center" wrapText="1"/>
      <protection/>
    </xf>
    <xf numFmtId="0" fontId="36" fillId="27" borderId="123" xfId="78" applyFont="1" applyFill="1" applyBorder="1" applyAlignment="1">
      <alignment vertical="top" wrapText="1"/>
      <protection/>
    </xf>
    <xf numFmtId="0" fontId="36" fillId="26" borderId="123" xfId="78" applyFont="1" applyFill="1" applyBorder="1" applyAlignment="1">
      <alignment vertical="top" wrapText="1"/>
      <protection/>
    </xf>
    <xf numFmtId="172" fontId="19" fillId="24" borderId="100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104" xfId="0" applyNumberFormat="1" applyFont="1" applyFill="1" applyBorder="1" applyAlignment="1" applyProtection="1">
      <alignment horizontal="center" vertical="center" wrapText="1"/>
      <protection locked="0"/>
    </xf>
    <xf numFmtId="14" fontId="28" fillId="24" borderId="106" xfId="0" applyNumberFormat="1" applyFont="1" applyFill="1" applyBorder="1" applyAlignment="1">
      <alignment horizontal="center" wrapText="1"/>
    </xf>
    <xf numFmtId="0" fontId="28" fillId="0" borderId="10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4" borderId="124" xfId="0" applyFill="1" applyBorder="1" applyAlignment="1">
      <alignment horizontal="center" vertical="center" wrapText="1"/>
    </xf>
    <xf numFmtId="0" fontId="20" fillId="24" borderId="30" xfId="82" applyFont="1" applyFill="1" applyBorder="1" applyAlignment="1" applyProtection="1">
      <alignment horizontal="center" vertical="center" wrapText="1"/>
      <protection locked="0"/>
    </xf>
    <xf numFmtId="0" fontId="20" fillId="24" borderId="23" xfId="82" applyFont="1" applyFill="1" applyBorder="1" applyAlignment="1" applyProtection="1">
      <alignment horizontal="center" vertical="center" wrapText="1"/>
      <protection locked="0"/>
    </xf>
    <xf numFmtId="0" fontId="20" fillId="24" borderId="64" xfId="82" applyFont="1" applyFill="1" applyBorder="1" applyAlignment="1" applyProtection="1">
      <alignment horizontal="center" vertical="center" wrapText="1"/>
      <protection locked="0"/>
    </xf>
    <xf numFmtId="0" fontId="20" fillId="24" borderId="54" xfId="82" applyFont="1" applyFill="1" applyBorder="1" applyAlignment="1" applyProtection="1">
      <alignment horizontal="center" vertical="center" wrapText="1"/>
      <protection locked="0"/>
    </xf>
    <xf numFmtId="0" fontId="20" fillId="24" borderId="45" xfId="82" applyFont="1" applyFill="1" applyBorder="1" applyAlignment="1" applyProtection="1">
      <alignment horizontal="center" vertical="center" wrapText="1"/>
      <protection locked="0"/>
    </xf>
    <xf numFmtId="0" fontId="20" fillId="24" borderId="66" xfId="82" applyFont="1" applyFill="1" applyBorder="1" applyAlignment="1" applyProtection="1">
      <alignment horizontal="center" vertical="center" wrapText="1"/>
      <protection locked="0"/>
    </xf>
    <xf numFmtId="0" fontId="20" fillId="24" borderId="47" xfId="82" applyFont="1" applyFill="1" applyBorder="1" applyAlignment="1" applyProtection="1">
      <alignment horizontal="center" vertical="center" wrapText="1"/>
      <protection locked="0"/>
    </xf>
    <xf numFmtId="0" fontId="20" fillId="24" borderId="125" xfId="82" applyFont="1" applyFill="1" applyBorder="1" applyAlignment="1" applyProtection="1">
      <alignment horizontal="center" vertical="center" wrapText="1"/>
      <protection locked="0"/>
    </xf>
    <xf numFmtId="0" fontId="20" fillId="24" borderId="126" xfId="82" applyFont="1" applyFill="1" applyBorder="1" applyAlignment="1" applyProtection="1">
      <alignment horizontal="center" vertical="center" wrapText="1"/>
      <protection locked="0"/>
    </xf>
    <xf numFmtId="0" fontId="20" fillId="24" borderId="127" xfId="82" applyFont="1" applyFill="1" applyBorder="1" applyAlignment="1" applyProtection="1">
      <alignment horizontal="center" vertical="center" wrapText="1"/>
      <protection locked="0"/>
    </xf>
    <xf numFmtId="0" fontId="20" fillId="24" borderId="126" xfId="82" applyFont="1" applyFill="1" applyBorder="1" applyAlignment="1" applyProtection="1">
      <alignment horizontal="center" vertical="center" wrapText="1"/>
      <protection locked="0"/>
    </xf>
    <xf numFmtId="0" fontId="20" fillId="24" borderId="46" xfId="82" applyFont="1" applyFill="1" applyBorder="1" applyAlignment="1" applyProtection="1">
      <alignment horizontal="center" vertical="center" wrapText="1"/>
      <protection locked="0"/>
    </xf>
    <xf numFmtId="0" fontId="20" fillId="24" borderId="128" xfId="82" applyFont="1" applyFill="1" applyBorder="1" applyAlignment="1" applyProtection="1">
      <alignment horizontal="center" vertical="center" wrapText="1"/>
      <protection locked="0"/>
    </xf>
    <xf numFmtId="0" fontId="20" fillId="24" borderId="129" xfId="82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0" fontId="20" fillId="24" borderId="130" xfId="82" applyFont="1" applyFill="1" applyBorder="1" applyAlignment="1" applyProtection="1">
      <alignment horizontal="center" vertical="center" wrapText="1"/>
      <protection locked="0"/>
    </xf>
    <xf numFmtId="0" fontId="20" fillId="24" borderId="118" xfId="82" applyFont="1" applyFill="1" applyBorder="1" applyAlignment="1" applyProtection="1">
      <alignment horizontal="center" vertical="center" wrapText="1"/>
      <protection locked="0"/>
    </xf>
    <xf numFmtId="0" fontId="20" fillId="24" borderId="131" xfId="82" applyFont="1" applyFill="1" applyBorder="1" applyAlignment="1" applyProtection="1">
      <alignment horizontal="center" vertical="center" wrapText="1"/>
      <protection locked="0"/>
    </xf>
    <xf numFmtId="0" fontId="20" fillId="24" borderId="129" xfId="82" applyFont="1" applyFill="1" applyBorder="1" applyAlignment="1" applyProtection="1">
      <alignment horizontal="center" vertical="center" wrapText="1"/>
      <protection locked="0"/>
    </xf>
    <xf numFmtId="0" fontId="20" fillId="24" borderId="54" xfId="82" applyFont="1" applyFill="1" applyBorder="1" applyAlignment="1" applyProtection="1">
      <alignment horizontal="center" vertical="center" wrapText="1"/>
      <protection locked="0"/>
    </xf>
    <xf numFmtId="0" fontId="20" fillId="24" borderId="22" xfId="82" applyFont="1" applyFill="1" applyBorder="1" applyAlignment="1" applyProtection="1">
      <alignment horizontal="center" vertical="center" wrapText="1"/>
      <protection locked="0"/>
    </xf>
    <xf numFmtId="0" fontId="20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124" xfId="0" applyFont="1" applyFill="1" applyBorder="1" applyAlignment="1" applyProtection="1">
      <alignment horizontal="center" vertical="center" wrapText="1"/>
      <protection locked="0"/>
    </xf>
    <xf numFmtId="0" fontId="27" fillId="24" borderId="22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 locked="0"/>
    </xf>
    <xf numFmtId="0" fontId="27" fillId="24" borderId="20" xfId="0" applyFont="1" applyFill="1" applyBorder="1" applyAlignment="1" applyProtection="1">
      <alignment horizontal="center" vertical="center" wrapText="1"/>
      <protection locked="0"/>
    </xf>
    <xf numFmtId="0" fontId="27" fillId="24" borderId="132" xfId="0" applyFont="1" applyFill="1" applyBorder="1" applyAlignment="1" applyProtection="1">
      <alignment horizontal="center" vertical="center" wrapText="1"/>
      <protection locked="0"/>
    </xf>
    <xf numFmtId="0" fontId="27" fillId="24" borderId="19" xfId="0" applyFont="1" applyFill="1" applyBorder="1" applyAlignment="1" applyProtection="1">
      <alignment horizontal="center" vertical="center" wrapText="1"/>
      <protection locked="0"/>
    </xf>
    <xf numFmtId="0" fontId="20" fillId="24" borderId="104" xfId="82" applyFont="1" applyFill="1" applyBorder="1" applyAlignment="1" applyProtection="1">
      <alignment horizontal="center" vertical="center" wrapText="1"/>
      <protection locked="0"/>
    </xf>
    <xf numFmtId="0" fontId="0" fillId="24" borderId="133" xfId="0" applyFill="1" applyBorder="1" applyAlignment="1">
      <alignment horizontal="center" vertical="center" wrapText="1"/>
    </xf>
    <xf numFmtId="0" fontId="27" fillId="24" borderId="21" xfId="0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7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12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34" xfId="0" applyNumberFormat="1" applyFont="1" applyBorder="1" applyAlignment="1">
      <alignment/>
    </xf>
    <xf numFmtId="0" fontId="28" fillId="0" borderId="134" xfId="0" applyFont="1" applyBorder="1" applyAlignment="1">
      <alignment/>
    </xf>
    <xf numFmtId="0" fontId="33" fillId="0" borderId="110" xfId="0" applyFont="1" applyBorder="1" applyAlignment="1">
      <alignment horizontal="center" vertical="center"/>
    </xf>
    <xf numFmtId="0" fontId="33" fillId="0" borderId="111" xfId="0" applyFont="1" applyBorder="1" applyAlignment="1">
      <alignment horizontal="center" vertical="center"/>
    </xf>
    <xf numFmtId="0" fontId="33" fillId="0" borderId="112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14" xfId="0" applyFont="1" applyFill="1" applyBorder="1" applyAlignment="1" applyProtection="1">
      <alignment horizontal="center" vertical="center" wrapText="1"/>
      <protection locked="0"/>
    </xf>
    <xf numFmtId="0" fontId="23" fillId="0" borderId="121" xfId="0" applyFont="1" applyFill="1" applyBorder="1" applyAlignment="1" applyProtection="1">
      <alignment horizontal="center" vertical="center" wrapText="1"/>
      <protection locked="0"/>
    </xf>
    <xf numFmtId="0" fontId="23" fillId="0" borderId="119" xfId="0" applyFont="1" applyFill="1" applyBorder="1" applyAlignment="1" applyProtection="1">
      <alignment horizontal="center" vertical="center" wrapText="1"/>
      <protection locked="0"/>
    </xf>
    <xf numFmtId="0" fontId="23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110" xfId="0" applyFont="1" applyFill="1" applyBorder="1" applyAlignment="1" applyProtection="1">
      <alignment horizontal="center" vertical="center"/>
      <protection hidden="1"/>
    </xf>
    <xf numFmtId="0" fontId="20" fillId="0" borderId="111" xfId="0" applyFont="1" applyFill="1" applyBorder="1" applyAlignment="1" applyProtection="1">
      <alignment horizontal="center" vertical="center"/>
      <protection hidden="1"/>
    </xf>
    <xf numFmtId="0" fontId="20" fillId="0" borderId="112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20" fillId="0" borderId="113" xfId="0" applyFont="1" applyFill="1" applyBorder="1" applyAlignment="1" applyProtection="1">
      <alignment horizontal="center" vertical="center" wrapText="1"/>
      <protection hidden="1"/>
    </xf>
    <xf numFmtId="0" fontId="20" fillId="0" borderId="135" xfId="0" applyFont="1" applyFill="1" applyBorder="1" applyAlignment="1" applyProtection="1">
      <alignment horizontal="center" vertical="center" wrapText="1"/>
      <protection hidden="1"/>
    </xf>
    <xf numFmtId="0" fontId="20" fillId="0" borderId="110" xfId="0" applyFont="1" applyFill="1" applyBorder="1" applyAlignment="1" applyProtection="1">
      <alignment horizontal="center" vertical="center" wrapText="1"/>
      <protection hidden="1"/>
    </xf>
    <xf numFmtId="0" fontId="20" fillId="0" borderId="111" xfId="0" applyFont="1" applyFill="1" applyBorder="1" applyAlignment="1" applyProtection="1">
      <alignment horizontal="center" vertical="center" wrapText="1"/>
      <protection hidden="1"/>
    </xf>
    <xf numFmtId="0" fontId="20" fillId="0" borderId="112" xfId="0" applyFont="1" applyFill="1" applyBorder="1" applyAlignment="1" applyProtection="1">
      <alignment horizontal="center" vertical="center" wrapText="1"/>
      <protection hidden="1"/>
    </xf>
    <xf numFmtId="0" fontId="20" fillId="0" borderId="115" xfId="0" applyFont="1" applyFill="1" applyBorder="1" applyAlignment="1" applyProtection="1">
      <alignment horizontal="center" vertical="center"/>
      <protection hidden="1"/>
    </xf>
    <xf numFmtId="0" fontId="20" fillId="0" borderId="116" xfId="0" applyFont="1" applyFill="1" applyBorder="1" applyAlignment="1" applyProtection="1">
      <alignment horizontal="center" vertical="center"/>
      <protection hidden="1"/>
    </xf>
    <xf numFmtId="0" fontId="20" fillId="0" borderId="87" xfId="83" applyFont="1" applyFill="1" applyBorder="1" applyAlignment="1">
      <alignment horizontal="center" vertical="center"/>
      <protection/>
    </xf>
    <xf numFmtId="0" fontId="20" fillId="0" borderId="136" xfId="83" applyFont="1" applyFill="1" applyBorder="1" applyAlignment="1">
      <alignment horizontal="center" vertical="center"/>
      <protection/>
    </xf>
    <xf numFmtId="0" fontId="20" fillId="0" borderId="137" xfId="83" applyFont="1" applyFill="1" applyBorder="1" applyAlignment="1">
      <alignment horizontal="center" vertical="center"/>
      <protection/>
    </xf>
    <xf numFmtId="0" fontId="20" fillId="24" borderId="82" xfId="83" applyFont="1" applyFill="1" applyBorder="1" applyAlignment="1">
      <alignment horizontal="center" vertical="center" wrapText="1"/>
      <protection/>
    </xf>
    <xf numFmtId="0" fontId="20" fillId="0" borderId="82" xfId="83" applyFont="1" applyFill="1" applyBorder="1" applyAlignment="1">
      <alignment horizontal="center" vertical="center" wrapText="1"/>
      <protection/>
    </xf>
    <xf numFmtId="0" fontId="20" fillId="0" borderId="82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14" fontId="23" fillId="0" borderId="138" xfId="0" applyNumberFormat="1" applyFont="1" applyBorder="1" applyAlignment="1">
      <alignment horizontal="center"/>
    </xf>
    <xf numFmtId="0" fontId="0" fillId="0" borderId="138" xfId="0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top" wrapText="1"/>
    </xf>
    <xf numFmtId="0" fontId="0" fillId="24" borderId="0" xfId="0" applyFill="1" applyAlignment="1">
      <alignment wrapText="1"/>
    </xf>
    <xf numFmtId="0" fontId="0" fillId="0" borderId="0" xfId="0" applyAlignment="1">
      <alignment wrapText="1"/>
    </xf>
    <xf numFmtId="0" fontId="23" fillId="24" borderId="0" xfId="0" applyFont="1" applyFill="1" applyBorder="1" applyAlignment="1">
      <alignment horizontal="center" wrapText="1"/>
    </xf>
    <xf numFmtId="0" fontId="23" fillId="24" borderId="42" xfId="0" applyFont="1" applyFill="1" applyBorder="1" applyAlignment="1">
      <alignment horizontal="center" vertical="center" wrapText="1"/>
    </xf>
    <xf numFmtId="0" fontId="23" fillId="24" borderId="39" xfId="0" applyFont="1" applyFill="1" applyBorder="1" applyAlignment="1">
      <alignment horizontal="center" vertical="center" wrapText="1"/>
    </xf>
    <xf numFmtId="0" fontId="23" fillId="24" borderId="64" xfId="0" applyFont="1" applyFill="1" applyBorder="1" applyAlignment="1">
      <alignment horizontal="center" vertical="center"/>
    </xf>
    <xf numFmtId="0" fontId="23" fillId="24" borderId="57" xfId="0" applyFont="1" applyFill="1" applyBorder="1" applyAlignment="1">
      <alignment horizontal="center" vertical="center"/>
    </xf>
    <xf numFmtId="0" fontId="36" fillId="0" borderId="139" xfId="86" applyFont="1" applyFill="1" applyBorder="1" applyAlignment="1" applyProtection="1">
      <alignment horizontal="center"/>
      <protection locked="0"/>
    </xf>
    <xf numFmtId="0" fontId="36" fillId="0" borderId="140" xfId="86" applyFont="1" applyFill="1" applyBorder="1" applyAlignment="1" applyProtection="1">
      <alignment horizontal="center"/>
      <protection locked="0"/>
    </xf>
    <xf numFmtId="0" fontId="36" fillId="0" borderId="81" xfId="85" applyFont="1" applyFill="1" applyBorder="1" applyAlignment="1" applyProtection="1">
      <alignment horizontal="center"/>
      <protection locked="0"/>
    </xf>
    <xf numFmtId="0" fontId="36" fillId="0" borderId="141" xfId="85" applyFont="1" applyFill="1" applyBorder="1" applyAlignment="1" applyProtection="1">
      <alignment horizontal="center"/>
      <protection locked="0"/>
    </xf>
    <xf numFmtId="0" fontId="36" fillId="0" borderId="141" xfId="78" applyFont="1" applyFill="1" applyBorder="1" applyAlignment="1">
      <alignment horizontal="center"/>
      <protection/>
    </xf>
    <xf numFmtId="0" fontId="36" fillId="0" borderId="142" xfId="78" applyFont="1" applyFill="1" applyBorder="1" applyAlignment="1">
      <alignment horizontal="center"/>
      <protection/>
    </xf>
    <xf numFmtId="0" fontId="36" fillId="0" borderId="122" xfId="85" applyFont="1" applyFill="1" applyBorder="1" applyAlignment="1" applyProtection="1">
      <alignment horizontal="center" vertical="center"/>
      <protection locked="0"/>
    </xf>
    <xf numFmtId="0" fontId="36" fillId="0" borderId="101" xfId="85" applyFont="1" applyFill="1" applyBorder="1" applyAlignment="1" applyProtection="1">
      <alignment horizontal="center" vertical="center"/>
      <protection locked="0"/>
    </xf>
    <xf numFmtId="0" fontId="36" fillId="0" borderId="81" xfId="85" applyFont="1" applyFill="1" applyBorder="1" applyAlignment="1" applyProtection="1">
      <alignment horizontal="center" vertical="center"/>
      <protection locked="0"/>
    </xf>
    <xf numFmtId="0" fontId="20" fillId="0" borderId="0" xfId="87" applyFont="1" applyFill="1" applyBorder="1" applyAlignment="1" applyProtection="1">
      <alignment horizontal="center" vertical="center" wrapText="1"/>
      <protection/>
    </xf>
    <xf numFmtId="14" fontId="20" fillId="0" borderId="0" xfId="87" applyNumberFormat="1" applyFont="1" applyFill="1" applyBorder="1" applyAlignment="1" applyProtection="1">
      <alignment horizontal="center" vertical="center"/>
      <protection/>
    </xf>
    <xf numFmtId="0" fontId="36" fillId="24" borderId="102" xfId="85" applyFont="1" applyFill="1" applyBorder="1" applyAlignment="1" applyProtection="1">
      <alignment horizontal="center" vertical="center" wrapText="1"/>
      <protection locked="0"/>
    </xf>
    <xf numFmtId="0" fontId="36" fillId="0" borderId="143" xfId="85" applyFont="1" applyFill="1" applyBorder="1" applyAlignment="1" applyProtection="1">
      <alignment horizontal="center"/>
      <protection locked="0"/>
    </xf>
    <xf numFmtId="0" fontId="36" fillId="0" borderId="144" xfId="78" applyFont="1" applyFill="1" applyBorder="1" applyAlignment="1">
      <alignment horizontal="center" vertical="center"/>
      <protection/>
    </xf>
    <xf numFmtId="0" fontId="36" fillId="0" borderId="82" xfId="86" applyFont="1" applyFill="1" applyBorder="1" applyAlignment="1" applyProtection="1">
      <alignment horizontal="left" vertical="center"/>
      <protection locked="0"/>
    </xf>
    <xf numFmtId="0" fontId="36" fillId="0" borderId="82" xfId="85" applyFont="1" applyFill="1" applyBorder="1" applyAlignment="1" applyProtection="1">
      <alignment horizontal="center"/>
      <protection locked="0"/>
    </xf>
    <xf numFmtId="0" fontId="36" fillId="0" borderId="145" xfId="85" applyFont="1" applyFill="1" applyBorder="1" applyAlignment="1" applyProtection="1">
      <alignment horizontal="center" vertical="center" wrapText="1"/>
      <protection locked="0"/>
    </xf>
    <xf numFmtId="0" fontId="36" fillId="0" borderId="102" xfId="85" applyFont="1" applyFill="1" applyBorder="1" applyAlignment="1" applyProtection="1">
      <alignment horizontal="center" vertical="center" wrapText="1"/>
      <protection locked="0"/>
    </xf>
    <xf numFmtId="0" fontId="36" fillId="0" borderId="77" xfId="85" applyFont="1" applyFill="1" applyBorder="1" applyAlignment="1" applyProtection="1">
      <alignment horizontal="center"/>
      <protection locked="0"/>
    </xf>
  </cellXfs>
  <cellStyles count="8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Сводка на 17.08.2017 С" xfId="84"/>
    <cellStyle name="Обычный_Общая сводка" xfId="85"/>
    <cellStyle name="Обычный_Сводка" xfId="86"/>
    <cellStyle name="Обычный_Сводка11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9" sqref="D29"/>
    </sheetView>
  </sheetViews>
  <sheetFormatPr defaultColWidth="9.00390625" defaultRowHeight="12.75"/>
  <cols>
    <col min="1" max="1" width="20.125" style="16" customWidth="1"/>
    <col min="2" max="2" width="9.25390625" style="16" customWidth="1"/>
    <col min="3" max="3" width="8.75390625" style="16" customWidth="1"/>
    <col min="4" max="4" width="8.625" style="16" customWidth="1"/>
    <col min="5" max="5" width="6.00390625" style="16" customWidth="1"/>
    <col min="6" max="6" width="9.375" style="16" customWidth="1"/>
    <col min="7" max="7" width="5.875" style="16" bestFit="1" customWidth="1"/>
    <col min="8" max="8" width="9.00390625" style="16" customWidth="1"/>
    <col min="9" max="9" width="8.00390625" style="16" customWidth="1"/>
    <col min="10" max="10" width="6.25390625" style="16" customWidth="1"/>
    <col min="11" max="11" width="8.25390625" style="16" customWidth="1"/>
    <col min="12" max="12" width="5.875" style="16" bestFit="1" customWidth="1"/>
    <col min="13" max="13" width="7.00390625" style="16" customWidth="1"/>
    <col min="14" max="14" width="6.875" style="16" customWidth="1"/>
    <col min="15" max="15" width="6.625" style="16" customWidth="1"/>
    <col min="16" max="16" width="7.375" style="16" customWidth="1"/>
    <col min="17" max="17" width="7.00390625" style="16" customWidth="1"/>
    <col min="18" max="18" width="6.875" style="16" hidden="1" customWidth="1"/>
    <col min="19" max="19" width="5.25390625" style="16" hidden="1" customWidth="1"/>
    <col min="20" max="21" width="7.00390625" style="16" hidden="1" customWidth="1"/>
    <col min="22" max="22" width="5.875" style="16" hidden="1" customWidth="1"/>
    <col min="23" max="23" width="6.875" style="16" hidden="1" customWidth="1"/>
    <col min="24" max="24" width="4.375" style="16" hidden="1" customWidth="1"/>
    <col min="25" max="25" width="6.125" style="16" hidden="1" customWidth="1"/>
    <col min="26" max="26" width="4.375" style="16" hidden="1" customWidth="1"/>
    <col min="27" max="27" width="5.00390625" style="16" hidden="1" customWidth="1"/>
    <col min="28" max="28" width="7.625" style="16" bestFit="1" customWidth="1"/>
    <col min="29" max="29" width="7.125" style="16" customWidth="1"/>
    <col min="30" max="30" width="6.375" style="16" customWidth="1"/>
    <col min="31" max="31" width="7.625" style="16" customWidth="1"/>
    <col min="32" max="32" width="5.00390625" style="16" bestFit="1" customWidth="1"/>
    <col min="33" max="33" width="8.75390625" style="16" bestFit="1" customWidth="1"/>
    <col min="34" max="34" width="8.625" style="16" customWidth="1"/>
    <col min="35" max="35" width="6.00390625" style="16" customWidth="1"/>
    <col min="36" max="36" width="8.75390625" style="16" customWidth="1"/>
    <col min="37" max="37" width="5.00390625" style="16" bestFit="1" customWidth="1"/>
    <col min="38" max="38" width="9.00390625" style="16" customWidth="1"/>
    <col min="39" max="39" width="8.375" style="16" customWidth="1"/>
    <col min="40" max="40" width="6.875" style="16" customWidth="1"/>
    <col min="41" max="41" width="8.00390625" style="16" customWidth="1"/>
    <col min="42" max="42" width="5.00390625" style="16" bestFit="1" customWidth="1"/>
    <col min="43" max="43" width="7.625" style="0" bestFit="1" customWidth="1"/>
    <col min="44" max="44" width="7.00390625" style="0" customWidth="1"/>
    <col min="45" max="45" width="5.875" style="0" customWidth="1"/>
    <col min="46" max="46" width="7.25390625" style="0" customWidth="1"/>
    <col min="47" max="47" width="5.00390625" style="0" bestFit="1" customWidth="1"/>
    <col min="48" max="48" width="6.875" style="0" hidden="1" customWidth="1"/>
    <col min="49" max="52" width="3.875" style="0" hidden="1" customWidth="1"/>
    <col min="53" max="53" width="7.75390625" style="0" customWidth="1"/>
    <col min="54" max="54" width="5.00390625" style="0" customWidth="1"/>
    <col min="55" max="55" width="6.375" style="0" customWidth="1"/>
    <col min="56" max="56" width="4.875" style="0" customWidth="1"/>
    <col min="57" max="57" width="4.25390625" style="0" customWidth="1"/>
    <col min="58" max="58" width="6.875" style="0" bestFit="1" customWidth="1"/>
    <col min="59" max="59" width="5.75390625" style="0" customWidth="1"/>
    <col min="60" max="60" width="6.25390625" style="0" customWidth="1"/>
    <col min="61" max="61" width="6.125" style="0" customWidth="1"/>
    <col min="62" max="62" width="5.00390625" style="0" bestFit="1" customWidth="1"/>
    <col min="63" max="63" width="6.875" style="0" bestFit="1" customWidth="1"/>
    <col min="64" max="64" width="6.125" style="0" customWidth="1"/>
    <col min="65" max="66" width="6.00390625" style="0" customWidth="1"/>
    <col min="67" max="68" width="5.75390625" style="0" customWidth="1"/>
    <col min="69" max="69" width="4.75390625" style="0" customWidth="1"/>
    <col min="70" max="70" width="6.125" style="0" customWidth="1"/>
    <col min="71" max="71" width="5.125" style="0" customWidth="1"/>
    <col min="72" max="72" width="5.375" style="0" customWidth="1"/>
    <col min="73" max="73" width="6.875" style="0" hidden="1" customWidth="1"/>
    <col min="74" max="76" width="3.875" style="0" hidden="1" customWidth="1"/>
    <col min="77" max="77" width="1.75390625" style="0" hidden="1" customWidth="1"/>
    <col min="78" max="78" width="6.25390625" style="0" customWidth="1"/>
    <col min="79" max="79" width="6.00390625" style="0" customWidth="1"/>
    <col min="80" max="80" width="5.375" style="0" customWidth="1"/>
    <col min="81" max="81" width="5.625" style="0" bestFit="1" customWidth="1"/>
    <col min="82" max="82" width="5.00390625" style="0" bestFit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16" customFormat="1" ht="36.75" customHeight="1" thickBot="1">
      <c r="A1" s="616" t="s">
        <v>136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89"/>
      <c r="BM1" s="389"/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</row>
    <row r="2" spans="1:87" s="16" customFormat="1" ht="18.75" customHeight="1" thickBot="1">
      <c r="A2" s="617" t="s">
        <v>17</v>
      </c>
      <c r="B2" s="617" t="s">
        <v>113</v>
      </c>
      <c r="C2" s="608" t="s">
        <v>114</v>
      </c>
      <c r="D2" s="611"/>
      <c r="E2" s="611"/>
      <c r="F2" s="611"/>
      <c r="G2" s="612"/>
      <c r="H2" s="608" t="s">
        <v>45</v>
      </c>
      <c r="I2" s="611"/>
      <c r="J2" s="611"/>
      <c r="K2" s="611"/>
      <c r="L2" s="612"/>
      <c r="M2" s="608" t="s">
        <v>46</v>
      </c>
      <c r="N2" s="611"/>
      <c r="O2" s="611"/>
      <c r="P2" s="611"/>
      <c r="Q2" s="612"/>
      <c r="R2" s="613" t="s">
        <v>115</v>
      </c>
      <c r="S2" s="619"/>
      <c r="T2" s="619"/>
      <c r="U2" s="619"/>
      <c r="V2" s="620"/>
      <c r="W2" s="613" t="s">
        <v>47</v>
      </c>
      <c r="X2" s="619"/>
      <c r="Y2" s="619"/>
      <c r="Z2" s="619"/>
      <c r="AA2" s="620"/>
      <c r="AB2" s="608" t="s">
        <v>116</v>
      </c>
      <c r="AC2" s="611"/>
      <c r="AD2" s="611"/>
      <c r="AE2" s="611"/>
      <c r="AF2" s="612"/>
      <c r="AG2" s="608" t="s">
        <v>117</v>
      </c>
      <c r="AH2" s="611"/>
      <c r="AI2" s="611"/>
      <c r="AJ2" s="611"/>
      <c r="AK2" s="612"/>
      <c r="AL2" s="608" t="s">
        <v>118</v>
      </c>
      <c r="AM2" s="611"/>
      <c r="AN2" s="611"/>
      <c r="AO2" s="611"/>
      <c r="AP2" s="612"/>
      <c r="AQ2" s="621" t="s">
        <v>119</v>
      </c>
      <c r="AR2" s="606"/>
      <c r="AS2" s="606"/>
      <c r="AT2" s="606"/>
      <c r="AU2" s="607"/>
      <c r="AV2" s="602" t="s">
        <v>120</v>
      </c>
      <c r="AW2" s="603"/>
      <c r="AX2" s="603"/>
      <c r="AY2" s="603"/>
      <c r="AZ2" s="604"/>
      <c r="BA2" s="605" t="s">
        <v>121</v>
      </c>
      <c r="BB2" s="606"/>
      <c r="BC2" s="606"/>
      <c r="BD2" s="606"/>
      <c r="BE2" s="607"/>
      <c r="BF2" s="605" t="s">
        <v>122</v>
      </c>
      <c r="BG2" s="606"/>
      <c r="BH2" s="606"/>
      <c r="BI2" s="606"/>
      <c r="BJ2" s="607"/>
      <c r="BK2" s="605" t="s">
        <v>123</v>
      </c>
      <c r="BL2" s="606"/>
      <c r="BM2" s="606"/>
      <c r="BN2" s="606"/>
      <c r="BO2" s="607"/>
      <c r="BP2" s="608" t="s">
        <v>124</v>
      </c>
      <c r="BQ2" s="609"/>
      <c r="BR2" s="609"/>
      <c r="BS2" s="609"/>
      <c r="BT2" s="610"/>
      <c r="BU2" s="613" t="s">
        <v>125</v>
      </c>
      <c r="BV2" s="614"/>
      <c r="BW2" s="614"/>
      <c r="BX2" s="614"/>
      <c r="BY2" s="615"/>
      <c r="BZ2" s="608" t="s">
        <v>126</v>
      </c>
      <c r="CA2" s="609"/>
      <c r="CB2" s="609"/>
      <c r="CC2" s="609"/>
      <c r="CD2" s="610"/>
      <c r="CE2" s="608"/>
      <c r="CF2" s="611"/>
      <c r="CG2" s="611"/>
      <c r="CH2" s="611"/>
      <c r="CI2" s="612"/>
    </row>
    <row r="3" spans="1:87" s="16" customFormat="1" ht="132.75" customHeight="1" thickBot="1">
      <c r="A3" s="618"/>
      <c r="B3" s="618"/>
      <c r="C3" s="390" t="s">
        <v>127</v>
      </c>
      <c r="D3" s="391" t="s">
        <v>37</v>
      </c>
      <c r="E3" s="391" t="s">
        <v>1</v>
      </c>
      <c r="F3" s="391" t="s">
        <v>38</v>
      </c>
      <c r="G3" s="392" t="s">
        <v>39</v>
      </c>
      <c r="H3" s="390" t="s">
        <v>128</v>
      </c>
      <c r="I3" s="391" t="s">
        <v>37</v>
      </c>
      <c r="J3" s="391" t="s">
        <v>1</v>
      </c>
      <c r="K3" s="391" t="s">
        <v>38</v>
      </c>
      <c r="L3" s="392" t="s">
        <v>39</v>
      </c>
      <c r="M3" s="390" t="s">
        <v>129</v>
      </c>
      <c r="N3" s="391" t="s">
        <v>37</v>
      </c>
      <c r="O3" s="391" t="s">
        <v>1</v>
      </c>
      <c r="P3" s="391" t="s">
        <v>38</v>
      </c>
      <c r="Q3" s="392" t="s">
        <v>39</v>
      </c>
      <c r="R3" s="393" t="s">
        <v>128</v>
      </c>
      <c r="S3" s="394" t="s">
        <v>37</v>
      </c>
      <c r="T3" s="394" t="s">
        <v>1</v>
      </c>
      <c r="U3" s="394" t="s">
        <v>38</v>
      </c>
      <c r="V3" s="395" t="s">
        <v>39</v>
      </c>
      <c r="W3" s="393" t="s">
        <v>130</v>
      </c>
      <c r="X3" s="394" t="s">
        <v>37</v>
      </c>
      <c r="Y3" s="394" t="s">
        <v>1</v>
      </c>
      <c r="Z3" s="394" t="s">
        <v>38</v>
      </c>
      <c r="AA3" s="395" t="s">
        <v>39</v>
      </c>
      <c r="AB3" s="390" t="s">
        <v>131</v>
      </c>
      <c r="AC3" s="391" t="s">
        <v>37</v>
      </c>
      <c r="AD3" s="391" t="s">
        <v>1</v>
      </c>
      <c r="AE3" s="391" t="s">
        <v>38</v>
      </c>
      <c r="AF3" s="392" t="s">
        <v>39</v>
      </c>
      <c r="AG3" s="390" t="s">
        <v>132</v>
      </c>
      <c r="AH3" s="391" t="s">
        <v>37</v>
      </c>
      <c r="AI3" s="391" t="s">
        <v>1</v>
      </c>
      <c r="AJ3" s="391" t="s">
        <v>38</v>
      </c>
      <c r="AK3" s="392" t="s">
        <v>39</v>
      </c>
      <c r="AL3" s="390" t="s">
        <v>133</v>
      </c>
      <c r="AM3" s="391" t="s">
        <v>37</v>
      </c>
      <c r="AN3" s="391" t="s">
        <v>1</v>
      </c>
      <c r="AO3" s="391" t="s">
        <v>38</v>
      </c>
      <c r="AP3" s="392" t="s">
        <v>39</v>
      </c>
      <c r="AQ3" s="390" t="s">
        <v>133</v>
      </c>
      <c r="AR3" s="391" t="s">
        <v>37</v>
      </c>
      <c r="AS3" s="391" t="s">
        <v>1</v>
      </c>
      <c r="AT3" s="391" t="s">
        <v>38</v>
      </c>
      <c r="AU3" s="392" t="s">
        <v>39</v>
      </c>
      <c r="AV3" s="396" t="s">
        <v>133</v>
      </c>
      <c r="AW3" s="397" t="s">
        <v>37</v>
      </c>
      <c r="AX3" s="397" t="s">
        <v>1</v>
      </c>
      <c r="AY3" s="397" t="s">
        <v>38</v>
      </c>
      <c r="AZ3" s="398" t="s">
        <v>39</v>
      </c>
      <c r="BA3" s="399" t="s">
        <v>132</v>
      </c>
      <c r="BB3" s="391" t="s">
        <v>37</v>
      </c>
      <c r="BC3" s="391" t="s">
        <v>1</v>
      </c>
      <c r="BD3" s="391" t="s">
        <v>38</v>
      </c>
      <c r="BE3" s="392" t="s">
        <v>39</v>
      </c>
      <c r="BF3" s="399" t="s">
        <v>134</v>
      </c>
      <c r="BG3" s="391" t="s">
        <v>37</v>
      </c>
      <c r="BH3" s="391" t="s">
        <v>1</v>
      </c>
      <c r="BI3" s="391" t="s">
        <v>38</v>
      </c>
      <c r="BJ3" s="392" t="s">
        <v>39</v>
      </c>
      <c r="BK3" s="399" t="s">
        <v>134</v>
      </c>
      <c r="BL3" s="391" t="s">
        <v>37</v>
      </c>
      <c r="BM3" s="391" t="s">
        <v>1</v>
      </c>
      <c r="BN3" s="391" t="s">
        <v>38</v>
      </c>
      <c r="BO3" s="392" t="s">
        <v>39</v>
      </c>
      <c r="BP3" s="399" t="s">
        <v>134</v>
      </c>
      <c r="BQ3" s="391" t="s">
        <v>37</v>
      </c>
      <c r="BR3" s="391" t="s">
        <v>1</v>
      </c>
      <c r="BS3" s="391" t="s">
        <v>38</v>
      </c>
      <c r="BT3" s="557" t="s">
        <v>39</v>
      </c>
      <c r="BU3" s="396" t="s">
        <v>134</v>
      </c>
      <c r="BV3" s="397" t="s">
        <v>37</v>
      </c>
      <c r="BW3" s="397" t="s">
        <v>1</v>
      </c>
      <c r="BX3" s="397" t="s">
        <v>38</v>
      </c>
      <c r="BY3" s="400" t="s">
        <v>39</v>
      </c>
      <c r="BZ3" s="399" t="s">
        <v>134</v>
      </c>
      <c r="CA3" s="391" t="s">
        <v>37</v>
      </c>
      <c r="CB3" s="391" t="s">
        <v>1</v>
      </c>
      <c r="CC3" s="391" t="s">
        <v>38</v>
      </c>
      <c r="CD3" s="557" t="s">
        <v>39</v>
      </c>
      <c r="CE3" s="390" t="s">
        <v>133</v>
      </c>
      <c r="CF3" s="391" t="s">
        <v>37</v>
      </c>
      <c r="CG3" s="391" t="s">
        <v>1</v>
      </c>
      <c r="CH3" s="391" t="s">
        <v>38</v>
      </c>
      <c r="CI3" s="392" t="s">
        <v>39</v>
      </c>
    </row>
    <row r="4" spans="1:87" s="16" customFormat="1" ht="16.5" customHeight="1">
      <c r="A4" s="401" t="s">
        <v>2</v>
      </c>
      <c r="B4" s="402"/>
      <c r="C4" s="403"/>
      <c r="D4" s="404"/>
      <c r="E4" s="405"/>
      <c r="F4" s="404"/>
      <c r="G4" s="406"/>
      <c r="H4" s="407"/>
      <c r="I4" s="408"/>
      <c r="J4" s="409"/>
      <c r="K4" s="408"/>
      <c r="L4" s="410"/>
      <c r="M4" s="411"/>
      <c r="N4" s="412"/>
      <c r="O4" s="413"/>
      <c r="P4" s="412"/>
      <c r="Q4" s="414"/>
      <c r="R4" s="415">
        <v>0</v>
      </c>
      <c r="S4" s="416"/>
      <c r="T4" s="417"/>
      <c r="U4" s="412"/>
      <c r="V4" s="418"/>
      <c r="W4" s="419"/>
      <c r="X4" s="420"/>
      <c r="Y4" s="420"/>
      <c r="Z4" s="420"/>
      <c r="AA4" s="414"/>
      <c r="AB4" s="421"/>
      <c r="AC4" s="420"/>
      <c r="AD4" s="420"/>
      <c r="AE4" s="420"/>
      <c r="AF4" s="414"/>
      <c r="AG4" s="421"/>
      <c r="AH4" s="420"/>
      <c r="AI4" s="420"/>
      <c r="AJ4" s="420"/>
      <c r="AK4" s="414"/>
      <c r="AL4" s="422"/>
      <c r="AM4" s="408"/>
      <c r="AN4" s="408"/>
      <c r="AO4" s="408"/>
      <c r="AP4" s="410"/>
      <c r="AQ4" s="421"/>
      <c r="AR4" s="420"/>
      <c r="AS4" s="420"/>
      <c r="AT4" s="420"/>
      <c r="AU4" s="414"/>
      <c r="AV4" s="423">
        <v>0</v>
      </c>
      <c r="AW4" s="424"/>
      <c r="AX4" s="424"/>
      <c r="AY4" s="424"/>
      <c r="AZ4" s="425"/>
      <c r="BA4" s="419">
        <v>0</v>
      </c>
      <c r="BB4" s="420"/>
      <c r="BC4" s="413"/>
      <c r="BD4" s="420"/>
      <c r="BE4" s="426"/>
      <c r="BF4" s="419">
        <v>0</v>
      </c>
      <c r="BG4" s="420"/>
      <c r="BH4" s="413"/>
      <c r="BI4" s="420"/>
      <c r="BJ4" s="426"/>
      <c r="BK4" s="419">
        <v>0</v>
      </c>
      <c r="BL4" s="420"/>
      <c r="BM4" s="420"/>
      <c r="BN4" s="420"/>
      <c r="BO4" s="414"/>
      <c r="BP4" s="411">
        <v>0</v>
      </c>
      <c r="BQ4" s="412"/>
      <c r="BR4" s="412"/>
      <c r="BS4" s="412"/>
      <c r="BT4" s="587"/>
      <c r="BU4" s="427">
        <v>0</v>
      </c>
      <c r="BV4" s="428"/>
      <c r="BW4" s="428"/>
      <c r="BX4" s="428"/>
      <c r="BY4" s="429"/>
      <c r="BZ4" s="558">
        <v>0</v>
      </c>
      <c r="CA4" s="559"/>
      <c r="CB4" s="560"/>
      <c r="CC4" s="559"/>
      <c r="CD4" s="561"/>
      <c r="CE4" s="422"/>
      <c r="CF4" s="408"/>
      <c r="CG4" s="408"/>
      <c r="CH4" s="408"/>
      <c r="CI4" s="410"/>
    </row>
    <row r="5" spans="1:87" s="16" customFormat="1" ht="15.75">
      <c r="A5" s="430" t="s">
        <v>18</v>
      </c>
      <c r="B5" s="570"/>
      <c r="C5" s="431">
        <f aca="true" t="shared" si="0" ref="C5:C24">SUM(H5+M5+R5+W5+AB5+AG5+AL5+AQ5+AV5+BA5+BF5+BK5+BP5+BU5+BZ5)</f>
        <v>8079</v>
      </c>
      <c r="D5" s="432">
        <f aca="true" t="shared" si="1" ref="D5:D24">SUM(I5+N5+S5+X5+AC5+AH5+AM5+AR5+AW5+BB5+BG5+BL5+BQ5+BV5+CA5)</f>
        <v>8079</v>
      </c>
      <c r="E5" s="405">
        <f aca="true" t="shared" si="2" ref="E5:E25">D5/C5*100</f>
        <v>100</v>
      </c>
      <c r="F5" s="432">
        <f aca="true" t="shared" si="3" ref="F5:F24">K5+P5+U5+Z5+AE5+AJ5+AO5+AT5+AY5+BD5+BI5+BN5+BX5+CC5</f>
        <v>10226</v>
      </c>
      <c r="G5" s="433">
        <f aca="true" t="shared" si="4" ref="G5:G25">F5/D5*10</f>
        <v>12.657507117217477</v>
      </c>
      <c r="H5" s="434">
        <v>4635</v>
      </c>
      <c r="I5" s="435">
        <v>4635</v>
      </c>
      <c r="J5" s="436">
        <f aca="true" t="shared" si="5" ref="J5:J25">I5/H5*100</f>
        <v>100</v>
      </c>
      <c r="K5" s="435">
        <v>6215</v>
      </c>
      <c r="L5" s="437">
        <f aca="true" t="shared" si="6" ref="L5:L25">K5/I5*10</f>
        <v>13.408845738942826</v>
      </c>
      <c r="M5" s="69">
        <v>149</v>
      </c>
      <c r="N5" s="428">
        <v>149</v>
      </c>
      <c r="O5" s="436">
        <f aca="true" t="shared" si="7" ref="O5:O15">N5/M5*100</f>
        <v>100</v>
      </c>
      <c r="P5" s="428">
        <v>153</v>
      </c>
      <c r="Q5" s="438">
        <f aca="true" t="shared" si="8" ref="Q5:Q15">P5/N5*10</f>
        <v>10.268456375838927</v>
      </c>
      <c r="R5" s="439">
        <v>0</v>
      </c>
      <c r="S5" s="440"/>
      <c r="T5" s="441"/>
      <c r="U5" s="442"/>
      <c r="V5" s="443"/>
      <c r="W5" s="444">
        <v>0</v>
      </c>
      <c r="X5" s="445"/>
      <c r="Y5" s="436"/>
      <c r="Z5" s="435"/>
      <c r="AA5" s="446"/>
      <c r="AB5" s="444">
        <v>100</v>
      </c>
      <c r="AC5" s="447">
        <v>100</v>
      </c>
      <c r="AD5" s="448">
        <f>AC5/AB5*100</f>
        <v>100</v>
      </c>
      <c r="AE5" s="447">
        <v>66</v>
      </c>
      <c r="AF5" s="437">
        <f>AE5/AC5*10</f>
        <v>6.6000000000000005</v>
      </c>
      <c r="AG5" s="444">
        <v>1473</v>
      </c>
      <c r="AH5" s="449">
        <v>1473</v>
      </c>
      <c r="AI5" s="450">
        <f aca="true" t="shared" si="9" ref="AI5:AI25">AH5/AG5*100</f>
        <v>100</v>
      </c>
      <c r="AJ5" s="449">
        <v>2098</v>
      </c>
      <c r="AK5" s="451">
        <f aca="true" t="shared" si="10" ref="AK5:AK25">AJ5/AH5*10</f>
        <v>14.243041412084182</v>
      </c>
      <c r="AL5" s="444">
        <v>750</v>
      </c>
      <c r="AM5" s="452">
        <v>750</v>
      </c>
      <c r="AN5" s="453">
        <f aca="true" t="shared" si="11" ref="AN5:AN25">AM5/AL5*100</f>
        <v>100</v>
      </c>
      <c r="AO5" s="452">
        <v>795</v>
      </c>
      <c r="AP5" s="437">
        <f aca="true" t="shared" si="12" ref="AP5:AP25">AO5/AM5*10</f>
        <v>10.600000000000001</v>
      </c>
      <c r="AQ5" s="444">
        <v>897</v>
      </c>
      <c r="AR5" s="447">
        <v>897</v>
      </c>
      <c r="AS5" s="454">
        <f aca="true" t="shared" si="13" ref="AS5:AS25">AR5/AQ5*100</f>
        <v>100</v>
      </c>
      <c r="AT5" s="447">
        <v>829</v>
      </c>
      <c r="AU5" s="446">
        <f aca="true" t="shared" si="14" ref="AU5:AU25">AT5/AR5*10</f>
        <v>9.241917502787068</v>
      </c>
      <c r="AV5" s="455">
        <v>0</v>
      </c>
      <c r="AW5" s="447"/>
      <c r="AX5" s="447"/>
      <c r="AY5" s="447"/>
      <c r="AZ5" s="456"/>
      <c r="BA5" s="444">
        <v>0</v>
      </c>
      <c r="BB5" s="445"/>
      <c r="BC5" s="436"/>
      <c r="BD5" s="445"/>
      <c r="BE5" s="457"/>
      <c r="BF5" s="455">
        <v>35</v>
      </c>
      <c r="BG5" s="458">
        <v>35</v>
      </c>
      <c r="BH5" s="448"/>
      <c r="BI5" s="458">
        <v>30</v>
      </c>
      <c r="BJ5" s="456"/>
      <c r="BK5" s="455">
        <v>40</v>
      </c>
      <c r="BL5" s="447">
        <v>40</v>
      </c>
      <c r="BM5" s="448">
        <f>BL5/BK5*100</f>
        <v>100</v>
      </c>
      <c r="BN5" s="447">
        <v>40</v>
      </c>
      <c r="BO5" s="438">
        <f>BN5/BL5*10</f>
        <v>10</v>
      </c>
      <c r="BP5" s="459">
        <v>0</v>
      </c>
      <c r="BQ5" s="458"/>
      <c r="BR5" s="458"/>
      <c r="BS5" s="458"/>
      <c r="BT5" s="460"/>
      <c r="BU5" s="459">
        <v>0</v>
      </c>
      <c r="BV5" s="458"/>
      <c r="BW5" s="458"/>
      <c r="BX5" s="458"/>
      <c r="BY5" s="460"/>
      <c r="BZ5" s="461">
        <v>0</v>
      </c>
      <c r="CA5" s="458"/>
      <c r="CB5" s="448"/>
      <c r="CC5" s="458"/>
      <c r="CD5" s="437"/>
      <c r="CE5" s="444"/>
      <c r="CF5" s="452"/>
      <c r="CG5" s="453"/>
      <c r="CH5" s="452"/>
      <c r="CI5" s="437"/>
    </row>
    <row r="6" spans="1:87" s="16" customFormat="1" ht="15.75">
      <c r="A6" s="430" t="s">
        <v>19</v>
      </c>
      <c r="B6" s="570"/>
      <c r="C6" s="431">
        <f t="shared" si="0"/>
        <v>21678</v>
      </c>
      <c r="D6" s="432">
        <f t="shared" si="1"/>
        <v>19844</v>
      </c>
      <c r="E6" s="405">
        <f t="shared" si="2"/>
        <v>91.53980994556693</v>
      </c>
      <c r="F6" s="432">
        <f t="shared" si="3"/>
        <v>33147</v>
      </c>
      <c r="G6" s="433">
        <f t="shared" si="4"/>
        <v>16.703789558556743</v>
      </c>
      <c r="H6" s="434">
        <v>5269</v>
      </c>
      <c r="I6" s="435">
        <v>5269</v>
      </c>
      <c r="J6" s="436">
        <f t="shared" si="5"/>
        <v>100</v>
      </c>
      <c r="K6" s="435">
        <v>7326</v>
      </c>
      <c r="L6" s="437">
        <f t="shared" si="6"/>
        <v>13.903966597077243</v>
      </c>
      <c r="M6" s="69">
        <v>1785</v>
      </c>
      <c r="N6" s="428">
        <v>1517</v>
      </c>
      <c r="O6" s="436">
        <f t="shared" si="7"/>
        <v>84.9859943977591</v>
      </c>
      <c r="P6" s="428">
        <v>2073</v>
      </c>
      <c r="Q6" s="438">
        <f t="shared" si="8"/>
        <v>13.665128543177323</v>
      </c>
      <c r="R6" s="439">
        <v>0</v>
      </c>
      <c r="S6" s="440"/>
      <c r="T6" s="441"/>
      <c r="U6" s="442"/>
      <c r="V6" s="443"/>
      <c r="W6" s="444">
        <v>0</v>
      </c>
      <c r="X6" s="445"/>
      <c r="Y6" s="436"/>
      <c r="Z6" s="435"/>
      <c r="AA6" s="462"/>
      <c r="AB6" s="444">
        <v>340</v>
      </c>
      <c r="AC6" s="447">
        <v>340</v>
      </c>
      <c r="AD6" s="448">
        <f>AC6/AB6*100</f>
        <v>100</v>
      </c>
      <c r="AE6" s="447">
        <v>340</v>
      </c>
      <c r="AF6" s="437">
        <f>AE6/AC6*10</f>
        <v>10</v>
      </c>
      <c r="AG6" s="444">
        <v>7949</v>
      </c>
      <c r="AH6" s="449">
        <v>6829</v>
      </c>
      <c r="AI6" s="450">
        <f t="shared" si="9"/>
        <v>85.91017738080262</v>
      </c>
      <c r="AJ6" s="449">
        <v>10599</v>
      </c>
      <c r="AK6" s="451">
        <f t="shared" si="10"/>
        <v>15.520574022550885</v>
      </c>
      <c r="AL6" s="444">
        <v>4966</v>
      </c>
      <c r="AM6" s="452">
        <v>4906</v>
      </c>
      <c r="AN6" s="453">
        <f t="shared" si="11"/>
        <v>98.79178413209827</v>
      </c>
      <c r="AO6" s="452">
        <v>10992</v>
      </c>
      <c r="AP6" s="437">
        <f t="shared" si="12"/>
        <v>22.405218100285364</v>
      </c>
      <c r="AQ6" s="444">
        <v>1188</v>
      </c>
      <c r="AR6" s="447">
        <v>956</v>
      </c>
      <c r="AS6" s="454">
        <f t="shared" si="13"/>
        <v>80.47138047138047</v>
      </c>
      <c r="AT6" s="447">
        <v>1744</v>
      </c>
      <c r="AU6" s="446">
        <f t="shared" si="14"/>
        <v>18.242677824267783</v>
      </c>
      <c r="AV6" s="455">
        <v>0</v>
      </c>
      <c r="AW6" s="447"/>
      <c r="AX6" s="447"/>
      <c r="AY6" s="447"/>
      <c r="AZ6" s="456"/>
      <c r="BA6" s="444">
        <v>0</v>
      </c>
      <c r="BB6" s="445"/>
      <c r="BC6" s="436"/>
      <c r="BD6" s="445"/>
      <c r="BE6" s="457"/>
      <c r="BF6" s="455">
        <v>0</v>
      </c>
      <c r="BG6" s="458"/>
      <c r="BH6" s="448"/>
      <c r="BI6" s="458"/>
      <c r="BJ6" s="456"/>
      <c r="BK6" s="455">
        <v>73</v>
      </c>
      <c r="BL6" s="447">
        <v>27</v>
      </c>
      <c r="BM6" s="448">
        <f>BL6/BK6*100</f>
        <v>36.986301369863014</v>
      </c>
      <c r="BN6" s="447">
        <v>73</v>
      </c>
      <c r="BO6" s="438">
        <f>BN6/BL6*10</f>
        <v>27.037037037037038</v>
      </c>
      <c r="BP6" s="459">
        <v>0</v>
      </c>
      <c r="BQ6" s="458"/>
      <c r="BR6" s="458"/>
      <c r="BS6" s="458"/>
      <c r="BT6" s="460"/>
      <c r="BU6" s="459">
        <v>108</v>
      </c>
      <c r="BV6" s="458"/>
      <c r="BW6" s="458"/>
      <c r="BX6" s="458"/>
      <c r="BY6" s="460"/>
      <c r="BZ6" s="461">
        <v>0</v>
      </c>
      <c r="CA6" s="458"/>
      <c r="CB6" s="448"/>
      <c r="CC6" s="458"/>
      <c r="CD6" s="437"/>
      <c r="CE6" s="444"/>
      <c r="CF6" s="452"/>
      <c r="CG6" s="453"/>
      <c r="CH6" s="452"/>
      <c r="CI6" s="437"/>
    </row>
    <row r="7" spans="1:87" s="16" customFormat="1" ht="15.75">
      <c r="A7" s="430" t="s">
        <v>3</v>
      </c>
      <c r="B7" s="570">
        <v>190</v>
      </c>
      <c r="C7" s="431">
        <f t="shared" si="0"/>
        <v>6195</v>
      </c>
      <c r="D7" s="432">
        <f t="shared" si="1"/>
        <v>3970</v>
      </c>
      <c r="E7" s="405">
        <f t="shared" si="2"/>
        <v>64.08393866020985</v>
      </c>
      <c r="F7" s="432">
        <f t="shared" si="3"/>
        <v>4631</v>
      </c>
      <c r="G7" s="433">
        <f t="shared" si="4"/>
        <v>11.664987405541563</v>
      </c>
      <c r="H7" s="434">
        <v>960</v>
      </c>
      <c r="I7" s="435">
        <v>960</v>
      </c>
      <c r="J7" s="436">
        <f t="shared" si="5"/>
        <v>100</v>
      </c>
      <c r="K7" s="435">
        <v>1152</v>
      </c>
      <c r="L7" s="437">
        <f t="shared" si="6"/>
        <v>12</v>
      </c>
      <c r="M7" s="69">
        <v>250</v>
      </c>
      <c r="N7" s="428">
        <v>250</v>
      </c>
      <c r="O7" s="436">
        <f t="shared" si="7"/>
        <v>100</v>
      </c>
      <c r="P7" s="428">
        <v>206</v>
      </c>
      <c r="Q7" s="438">
        <f t="shared" si="8"/>
        <v>8.24</v>
      </c>
      <c r="R7" s="439">
        <v>80</v>
      </c>
      <c r="S7" s="440">
        <v>80</v>
      </c>
      <c r="T7" s="441">
        <f>S7/R7*100</f>
        <v>100</v>
      </c>
      <c r="U7" s="442">
        <v>96</v>
      </c>
      <c r="V7" s="443">
        <f>U7/S7*10</f>
        <v>12</v>
      </c>
      <c r="W7" s="444">
        <v>0</v>
      </c>
      <c r="X7" s="445"/>
      <c r="Y7" s="436"/>
      <c r="Z7" s="435"/>
      <c r="AA7" s="462"/>
      <c r="AB7" s="444">
        <v>0</v>
      </c>
      <c r="AC7" s="447"/>
      <c r="AD7" s="448">
        <v>0</v>
      </c>
      <c r="AE7" s="447"/>
      <c r="AF7" s="437"/>
      <c r="AG7" s="444">
        <v>1140</v>
      </c>
      <c r="AH7" s="449">
        <v>1068</v>
      </c>
      <c r="AI7" s="450">
        <f t="shared" si="9"/>
        <v>93.6842105263158</v>
      </c>
      <c r="AJ7" s="449">
        <v>1282</v>
      </c>
      <c r="AK7" s="451">
        <f t="shared" si="10"/>
        <v>12.00374531835206</v>
      </c>
      <c r="AL7" s="444">
        <v>770</v>
      </c>
      <c r="AM7" s="452">
        <v>667</v>
      </c>
      <c r="AN7" s="453">
        <f t="shared" si="11"/>
        <v>86.62337662337663</v>
      </c>
      <c r="AO7" s="452">
        <v>667</v>
      </c>
      <c r="AP7" s="437">
        <f t="shared" si="12"/>
        <v>10</v>
      </c>
      <c r="AQ7" s="444">
        <v>945</v>
      </c>
      <c r="AR7" s="447">
        <v>945</v>
      </c>
      <c r="AS7" s="454">
        <f t="shared" si="13"/>
        <v>100</v>
      </c>
      <c r="AT7" s="447">
        <v>1228</v>
      </c>
      <c r="AU7" s="446">
        <f t="shared" si="14"/>
        <v>12.994708994708994</v>
      </c>
      <c r="AV7" s="455">
        <v>0</v>
      </c>
      <c r="AW7" s="447"/>
      <c r="AX7" s="447"/>
      <c r="AY7" s="447"/>
      <c r="AZ7" s="456"/>
      <c r="BA7" s="444">
        <v>1300</v>
      </c>
      <c r="BB7" s="445"/>
      <c r="BC7" s="436"/>
      <c r="BD7" s="445"/>
      <c r="BE7" s="457"/>
      <c r="BF7" s="455">
        <v>650</v>
      </c>
      <c r="BG7" s="458"/>
      <c r="BH7" s="448"/>
      <c r="BI7" s="458"/>
      <c r="BJ7" s="456"/>
      <c r="BK7" s="455">
        <v>0</v>
      </c>
      <c r="BL7" s="447"/>
      <c r="BM7" s="448"/>
      <c r="BN7" s="447"/>
      <c r="BO7" s="438"/>
      <c r="BP7" s="459">
        <v>0</v>
      </c>
      <c r="BQ7" s="458"/>
      <c r="BR7" s="458"/>
      <c r="BS7" s="458"/>
      <c r="BT7" s="460"/>
      <c r="BU7" s="459">
        <v>0</v>
      </c>
      <c r="BV7" s="458"/>
      <c r="BW7" s="458"/>
      <c r="BX7" s="458"/>
      <c r="BY7" s="460"/>
      <c r="BZ7" s="461">
        <v>100</v>
      </c>
      <c r="CA7" s="458"/>
      <c r="CB7" s="448"/>
      <c r="CC7" s="458"/>
      <c r="CD7" s="437"/>
      <c r="CE7" s="444"/>
      <c r="CF7" s="452"/>
      <c r="CG7" s="453"/>
      <c r="CH7" s="452"/>
      <c r="CI7" s="437"/>
    </row>
    <row r="8" spans="1:87" s="16" customFormat="1" ht="15.75">
      <c r="A8" s="573" t="s">
        <v>4</v>
      </c>
      <c r="B8" s="570">
        <v>395</v>
      </c>
      <c r="C8" s="431">
        <f t="shared" si="0"/>
        <v>23187</v>
      </c>
      <c r="D8" s="432">
        <v>21757</v>
      </c>
      <c r="E8" s="405">
        <f t="shared" si="2"/>
        <v>93.83275111053607</v>
      </c>
      <c r="F8" s="432">
        <v>43996</v>
      </c>
      <c r="G8" s="433">
        <f t="shared" si="4"/>
        <v>20.221537895849615</v>
      </c>
      <c r="H8" s="434">
        <v>9697</v>
      </c>
      <c r="I8" s="435">
        <v>9080</v>
      </c>
      <c r="J8" s="436">
        <f t="shared" si="5"/>
        <v>93.63720738372693</v>
      </c>
      <c r="K8" s="435">
        <v>15490</v>
      </c>
      <c r="L8" s="437">
        <f t="shared" si="6"/>
        <v>17.059471365638768</v>
      </c>
      <c r="M8" s="69">
        <v>100</v>
      </c>
      <c r="N8" s="428">
        <v>100</v>
      </c>
      <c r="O8" s="436">
        <f t="shared" si="7"/>
        <v>100</v>
      </c>
      <c r="P8" s="428">
        <v>100</v>
      </c>
      <c r="Q8" s="438">
        <f t="shared" si="8"/>
        <v>10</v>
      </c>
      <c r="R8" s="439">
        <v>0</v>
      </c>
      <c r="S8" s="440"/>
      <c r="T8" s="441"/>
      <c r="U8" s="442"/>
      <c r="V8" s="443"/>
      <c r="W8" s="444">
        <v>0</v>
      </c>
      <c r="X8" s="445"/>
      <c r="Y8" s="436"/>
      <c r="Z8" s="435"/>
      <c r="AA8" s="462"/>
      <c r="AB8" s="444">
        <v>444</v>
      </c>
      <c r="AC8" s="447">
        <v>444</v>
      </c>
      <c r="AD8" s="448">
        <f aca="true" t="shared" si="15" ref="AD8:AD25">AC8/AB8*100</f>
        <v>100</v>
      </c>
      <c r="AE8" s="447">
        <v>482</v>
      </c>
      <c r="AF8" s="437">
        <f aca="true" t="shared" si="16" ref="AF8:AF17">AE8/AC8*10</f>
        <v>10.855855855855856</v>
      </c>
      <c r="AG8" s="444">
        <v>5281</v>
      </c>
      <c r="AH8" s="449">
        <v>4488</v>
      </c>
      <c r="AI8" s="450">
        <f t="shared" si="9"/>
        <v>84.98390456352963</v>
      </c>
      <c r="AJ8" s="449">
        <v>7808</v>
      </c>
      <c r="AK8" s="451">
        <f t="shared" si="10"/>
        <v>17.397504456327987</v>
      </c>
      <c r="AL8" s="444">
        <v>6382</v>
      </c>
      <c r="AM8" s="452">
        <v>6382</v>
      </c>
      <c r="AN8" s="453">
        <f t="shared" si="11"/>
        <v>100</v>
      </c>
      <c r="AO8" s="452">
        <v>17839</v>
      </c>
      <c r="AP8" s="437">
        <f t="shared" si="12"/>
        <v>27.952052648072705</v>
      </c>
      <c r="AQ8" s="444">
        <v>1243</v>
      </c>
      <c r="AR8" s="447">
        <v>1223</v>
      </c>
      <c r="AS8" s="454">
        <f t="shared" si="13"/>
        <v>98.39098954143202</v>
      </c>
      <c r="AT8" s="447">
        <v>2265</v>
      </c>
      <c r="AU8" s="446">
        <f t="shared" si="14"/>
        <v>18.520032706459524</v>
      </c>
      <c r="AV8" s="455">
        <v>0</v>
      </c>
      <c r="AW8" s="447"/>
      <c r="AX8" s="447"/>
      <c r="AY8" s="447"/>
      <c r="AZ8" s="456"/>
      <c r="BA8" s="444">
        <v>40</v>
      </c>
      <c r="BB8" s="445">
        <v>40</v>
      </c>
      <c r="BC8" s="436">
        <f>BB8/BA8*100</f>
        <v>100</v>
      </c>
      <c r="BD8" s="445">
        <v>12</v>
      </c>
      <c r="BE8" s="457">
        <f>BD8/BB8*10</f>
        <v>3</v>
      </c>
      <c r="BF8" s="455">
        <v>0</v>
      </c>
      <c r="BG8" s="458"/>
      <c r="BH8" s="448"/>
      <c r="BI8" s="458"/>
      <c r="BJ8" s="456"/>
      <c r="BK8" s="455">
        <v>0</v>
      </c>
      <c r="BL8" s="447"/>
      <c r="BM8" s="448"/>
      <c r="BN8" s="447"/>
      <c r="BO8" s="438"/>
      <c r="BP8" s="459">
        <v>0</v>
      </c>
      <c r="BQ8" s="458"/>
      <c r="BR8" s="458"/>
      <c r="BS8" s="458"/>
      <c r="BT8" s="460"/>
      <c r="BU8" s="459">
        <v>0</v>
      </c>
      <c r="BV8" s="458"/>
      <c r="BW8" s="458"/>
      <c r="BX8" s="458"/>
      <c r="BY8" s="460"/>
      <c r="BZ8" s="461">
        <v>0</v>
      </c>
      <c r="CA8" s="458"/>
      <c r="CB8" s="448"/>
      <c r="CC8" s="458"/>
      <c r="CD8" s="437"/>
      <c r="CE8" s="444"/>
      <c r="CF8" s="452"/>
      <c r="CG8" s="453"/>
      <c r="CH8" s="452"/>
      <c r="CI8" s="437"/>
    </row>
    <row r="9" spans="1:87" s="16" customFormat="1" ht="17.25" customHeight="1">
      <c r="A9" s="573" t="s">
        <v>20</v>
      </c>
      <c r="B9" s="570">
        <v>1057</v>
      </c>
      <c r="C9" s="431">
        <f t="shared" si="0"/>
        <v>26955</v>
      </c>
      <c r="D9" s="432">
        <f t="shared" si="1"/>
        <v>24097</v>
      </c>
      <c r="E9" s="405">
        <f t="shared" si="2"/>
        <v>89.39714338712669</v>
      </c>
      <c r="F9" s="432">
        <f t="shared" si="3"/>
        <v>42872</v>
      </c>
      <c r="G9" s="433">
        <f t="shared" si="4"/>
        <v>17.791426318628876</v>
      </c>
      <c r="H9" s="434">
        <v>11797</v>
      </c>
      <c r="I9" s="435">
        <v>11797</v>
      </c>
      <c r="J9" s="436">
        <f t="shared" si="5"/>
        <v>100</v>
      </c>
      <c r="K9" s="435">
        <v>22137</v>
      </c>
      <c r="L9" s="437">
        <f t="shared" si="6"/>
        <v>18.764940239043824</v>
      </c>
      <c r="M9" s="69">
        <v>908</v>
      </c>
      <c r="N9" s="428">
        <v>908</v>
      </c>
      <c r="O9" s="436">
        <f t="shared" si="7"/>
        <v>100</v>
      </c>
      <c r="P9" s="428">
        <v>1670</v>
      </c>
      <c r="Q9" s="438">
        <f t="shared" si="8"/>
        <v>18.3920704845815</v>
      </c>
      <c r="R9" s="439">
        <v>0</v>
      </c>
      <c r="S9" s="440"/>
      <c r="T9" s="441"/>
      <c r="U9" s="442"/>
      <c r="V9" s="443"/>
      <c r="W9" s="444">
        <v>0</v>
      </c>
      <c r="X9" s="445"/>
      <c r="Y9" s="436"/>
      <c r="Z9" s="435"/>
      <c r="AA9" s="446"/>
      <c r="AB9" s="444">
        <v>797</v>
      </c>
      <c r="AC9" s="447">
        <v>797</v>
      </c>
      <c r="AD9" s="448">
        <f t="shared" si="15"/>
        <v>100</v>
      </c>
      <c r="AE9" s="447">
        <v>1529</v>
      </c>
      <c r="AF9" s="437">
        <f t="shared" si="16"/>
        <v>19.18444165621079</v>
      </c>
      <c r="AG9" s="444">
        <v>4094</v>
      </c>
      <c r="AH9" s="449">
        <v>3330</v>
      </c>
      <c r="AI9" s="450">
        <f t="shared" si="9"/>
        <v>81.33854421104054</v>
      </c>
      <c r="AJ9" s="449">
        <v>5832</v>
      </c>
      <c r="AK9" s="451">
        <f t="shared" si="10"/>
        <v>17.513513513513516</v>
      </c>
      <c r="AL9" s="444">
        <v>5189</v>
      </c>
      <c r="AM9" s="452">
        <v>5056</v>
      </c>
      <c r="AN9" s="453">
        <f t="shared" si="11"/>
        <v>97.43688571979186</v>
      </c>
      <c r="AO9" s="452">
        <v>8294</v>
      </c>
      <c r="AP9" s="437">
        <f t="shared" si="12"/>
        <v>16.404272151898734</v>
      </c>
      <c r="AQ9" s="444">
        <v>2766</v>
      </c>
      <c r="AR9" s="447">
        <v>2209</v>
      </c>
      <c r="AS9" s="454">
        <f t="shared" si="13"/>
        <v>79.86261749819234</v>
      </c>
      <c r="AT9" s="447">
        <v>3410</v>
      </c>
      <c r="AU9" s="446">
        <f t="shared" si="14"/>
        <v>15.436849253055682</v>
      </c>
      <c r="AV9" s="455">
        <v>200</v>
      </c>
      <c r="AW9" s="447"/>
      <c r="AX9" s="447"/>
      <c r="AY9" s="447"/>
      <c r="AZ9" s="456"/>
      <c r="BA9" s="444">
        <v>514</v>
      </c>
      <c r="BB9" s="445"/>
      <c r="BC9" s="436"/>
      <c r="BD9" s="445"/>
      <c r="BE9" s="457"/>
      <c r="BF9" s="455">
        <v>690</v>
      </c>
      <c r="BG9" s="458"/>
      <c r="BH9" s="448"/>
      <c r="BI9" s="458"/>
      <c r="BJ9" s="456"/>
      <c r="BK9" s="455">
        <v>0</v>
      </c>
      <c r="BL9" s="447"/>
      <c r="BM9" s="448"/>
      <c r="BN9" s="447"/>
      <c r="BO9" s="438"/>
      <c r="BP9" s="459">
        <v>0</v>
      </c>
      <c r="BQ9" s="458"/>
      <c r="BR9" s="458"/>
      <c r="BS9" s="458"/>
      <c r="BT9" s="460"/>
      <c r="BU9" s="459">
        <v>0</v>
      </c>
      <c r="BV9" s="458"/>
      <c r="BW9" s="458"/>
      <c r="BX9" s="458"/>
      <c r="BY9" s="460"/>
      <c r="BZ9" s="461">
        <v>0</v>
      </c>
      <c r="CA9" s="458"/>
      <c r="CB9" s="448"/>
      <c r="CC9" s="458"/>
      <c r="CD9" s="437"/>
      <c r="CE9" s="444"/>
      <c r="CF9" s="452"/>
      <c r="CG9" s="453"/>
      <c r="CH9" s="452"/>
      <c r="CI9" s="437"/>
    </row>
    <row r="10" spans="1:87" s="16" customFormat="1" ht="18" customHeight="1">
      <c r="A10" s="573" t="s">
        <v>5</v>
      </c>
      <c r="B10" s="570">
        <v>1112</v>
      </c>
      <c r="C10" s="431">
        <f t="shared" si="0"/>
        <v>64138</v>
      </c>
      <c r="D10" s="432">
        <f t="shared" si="1"/>
        <v>55455</v>
      </c>
      <c r="E10" s="405">
        <f t="shared" si="2"/>
        <v>86.46200380429698</v>
      </c>
      <c r="F10" s="432">
        <f t="shared" si="3"/>
        <v>84345</v>
      </c>
      <c r="G10" s="433">
        <f t="shared" si="4"/>
        <v>15.209629429266974</v>
      </c>
      <c r="H10" s="434">
        <v>28004</v>
      </c>
      <c r="I10" s="435">
        <v>28004</v>
      </c>
      <c r="J10" s="436">
        <f t="shared" si="5"/>
        <v>100</v>
      </c>
      <c r="K10" s="435">
        <v>36439</v>
      </c>
      <c r="L10" s="437">
        <f t="shared" si="6"/>
        <v>13.012069704327953</v>
      </c>
      <c r="M10" s="69">
        <v>54</v>
      </c>
      <c r="N10" s="428">
        <v>54</v>
      </c>
      <c r="O10" s="436">
        <f t="shared" si="7"/>
        <v>100</v>
      </c>
      <c r="P10" s="428">
        <v>84</v>
      </c>
      <c r="Q10" s="438">
        <f t="shared" si="8"/>
        <v>15.555555555555555</v>
      </c>
      <c r="R10" s="439">
        <v>0</v>
      </c>
      <c r="S10" s="440"/>
      <c r="T10" s="441"/>
      <c r="U10" s="442"/>
      <c r="V10" s="443"/>
      <c r="W10" s="444">
        <v>0</v>
      </c>
      <c r="X10" s="445"/>
      <c r="Y10" s="436"/>
      <c r="Z10" s="435"/>
      <c r="AA10" s="446"/>
      <c r="AB10" s="444">
        <v>1091</v>
      </c>
      <c r="AC10" s="447">
        <v>1091</v>
      </c>
      <c r="AD10" s="448">
        <f t="shared" si="15"/>
        <v>100</v>
      </c>
      <c r="AE10" s="447">
        <v>1110</v>
      </c>
      <c r="AF10" s="437">
        <f t="shared" si="16"/>
        <v>10.174152153987169</v>
      </c>
      <c r="AG10" s="444">
        <v>15969</v>
      </c>
      <c r="AH10" s="449">
        <v>12278</v>
      </c>
      <c r="AI10" s="450">
        <f t="shared" si="9"/>
        <v>76.886467530841</v>
      </c>
      <c r="AJ10" s="449">
        <v>19193</v>
      </c>
      <c r="AK10" s="451">
        <f t="shared" si="10"/>
        <v>15.632024759732857</v>
      </c>
      <c r="AL10" s="444">
        <v>16091</v>
      </c>
      <c r="AM10" s="452">
        <v>13159</v>
      </c>
      <c r="AN10" s="453">
        <f t="shared" si="11"/>
        <v>81.77863401901683</v>
      </c>
      <c r="AO10" s="452">
        <v>26550</v>
      </c>
      <c r="AP10" s="437">
        <f t="shared" si="12"/>
        <v>20.176305190364012</v>
      </c>
      <c r="AQ10" s="444">
        <v>2632</v>
      </c>
      <c r="AR10" s="447">
        <v>869</v>
      </c>
      <c r="AS10" s="454">
        <f t="shared" si="13"/>
        <v>33.016717325227965</v>
      </c>
      <c r="AT10" s="447">
        <v>969</v>
      </c>
      <c r="AU10" s="446">
        <f t="shared" si="14"/>
        <v>11.150747986191025</v>
      </c>
      <c r="AV10" s="455">
        <v>105</v>
      </c>
      <c r="AW10" s="447"/>
      <c r="AX10" s="447"/>
      <c r="AY10" s="447"/>
      <c r="AZ10" s="456"/>
      <c r="BA10" s="444">
        <v>0</v>
      </c>
      <c r="BB10" s="445"/>
      <c r="BC10" s="436"/>
      <c r="BD10" s="445"/>
      <c r="BE10" s="457"/>
      <c r="BF10" s="455">
        <v>192</v>
      </c>
      <c r="BG10" s="458"/>
      <c r="BH10" s="448"/>
      <c r="BI10" s="458"/>
      <c r="BJ10" s="456"/>
      <c r="BK10" s="455">
        <v>0</v>
      </c>
      <c r="BL10" s="447"/>
      <c r="BM10" s="448"/>
      <c r="BN10" s="447"/>
      <c r="BO10" s="438"/>
      <c r="BP10" s="459">
        <v>0</v>
      </c>
      <c r="BQ10" s="458"/>
      <c r="BR10" s="458"/>
      <c r="BS10" s="458"/>
      <c r="BT10" s="460"/>
      <c r="BU10" s="459">
        <v>0</v>
      </c>
      <c r="BV10" s="458"/>
      <c r="BW10" s="458"/>
      <c r="BX10" s="458"/>
      <c r="BY10" s="460"/>
      <c r="BZ10" s="461">
        <v>0</v>
      </c>
      <c r="CA10" s="458"/>
      <c r="CB10" s="448"/>
      <c r="CC10" s="458"/>
      <c r="CD10" s="437"/>
      <c r="CE10" s="444"/>
      <c r="CF10" s="452"/>
      <c r="CG10" s="453"/>
      <c r="CH10" s="452"/>
      <c r="CI10" s="437"/>
    </row>
    <row r="11" spans="1:87" s="16" customFormat="1" ht="16.5" customHeight="1">
      <c r="A11" s="573" t="s">
        <v>6</v>
      </c>
      <c r="B11" s="571">
        <v>1033</v>
      </c>
      <c r="C11" s="463">
        <f t="shared" si="0"/>
        <v>75263</v>
      </c>
      <c r="D11" s="432">
        <f t="shared" si="1"/>
        <v>65239</v>
      </c>
      <c r="E11" s="464">
        <f t="shared" si="2"/>
        <v>86.68137066021816</v>
      </c>
      <c r="F11" s="432">
        <f t="shared" si="3"/>
        <v>152027</v>
      </c>
      <c r="G11" s="465">
        <f t="shared" si="4"/>
        <v>23.303085577645277</v>
      </c>
      <c r="H11" s="434">
        <v>32498</v>
      </c>
      <c r="I11" s="435">
        <v>29230</v>
      </c>
      <c r="J11" s="436">
        <f t="shared" si="5"/>
        <v>89.94399655363407</v>
      </c>
      <c r="K11" s="435">
        <v>70270</v>
      </c>
      <c r="L11" s="437">
        <f t="shared" si="6"/>
        <v>24.04036948340746</v>
      </c>
      <c r="M11" s="69">
        <v>1653</v>
      </c>
      <c r="N11" s="428">
        <v>1653</v>
      </c>
      <c r="O11" s="436">
        <f t="shared" si="7"/>
        <v>100</v>
      </c>
      <c r="P11" s="428">
        <v>4641</v>
      </c>
      <c r="Q11" s="438">
        <f t="shared" si="8"/>
        <v>28.076225045372052</v>
      </c>
      <c r="R11" s="439">
        <v>0</v>
      </c>
      <c r="S11" s="440"/>
      <c r="T11" s="441"/>
      <c r="U11" s="442"/>
      <c r="V11" s="443"/>
      <c r="W11" s="444">
        <v>0</v>
      </c>
      <c r="X11" s="445"/>
      <c r="Y11" s="436"/>
      <c r="Z11" s="435"/>
      <c r="AA11" s="446"/>
      <c r="AB11" s="444">
        <v>2427</v>
      </c>
      <c r="AC11" s="447">
        <v>1694</v>
      </c>
      <c r="AD11" s="448">
        <f t="shared" si="15"/>
        <v>69.79810465595385</v>
      </c>
      <c r="AE11" s="447">
        <v>2120</v>
      </c>
      <c r="AF11" s="437">
        <f t="shared" si="16"/>
        <v>12.514757969303423</v>
      </c>
      <c r="AG11" s="444">
        <v>11609</v>
      </c>
      <c r="AH11" s="449">
        <v>10981</v>
      </c>
      <c r="AI11" s="450">
        <f t="shared" si="9"/>
        <v>94.59040399689896</v>
      </c>
      <c r="AJ11" s="449">
        <v>22416</v>
      </c>
      <c r="AK11" s="451">
        <f t="shared" si="10"/>
        <v>20.41344139877971</v>
      </c>
      <c r="AL11" s="444">
        <v>23970</v>
      </c>
      <c r="AM11" s="452">
        <v>19372</v>
      </c>
      <c r="AN11" s="453">
        <f t="shared" si="11"/>
        <v>80.81768877763872</v>
      </c>
      <c r="AO11" s="452">
        <v>47024</v>
      </c>
      <c r="AP11" s="437">
        <f t="shared" si="12"/>
        <v>24.274210200289076</v>
      </c>
      <c r="AQ11" s="444">
        <v>2309</v>
      </c>
      <c r="AR11" s="447">
        <v>2309</v>
      </c>
      <c r="AS11" s="454">
        <f t="shared" si="13"/>
        <v>100</v>
      </c>
      <c r="AT11" s="447">
        <v>5556</v>
      </c>
      <c r="AU11" s="446">
        <f t="shared" si="14"/>
        <v>24.062364660025985</v>
      </c>
      <c r="AV11" s="455">
        <v>185</v>
      </c>
      <c r="AW11" s="447"/>
      <c r="AX11" s="447"/>
      <c r="AY11" s="447"/>
      <c r="AZ11" s="456"/>
      <c r="BA11" s="444">
        <v>382</v>
      </c>
      <c r="BB11" s="445"/>
      <c r="BC11" s="436"/>
      <c r="BD11" s="445"/>
      <c r="BE11" s="457"/>
      <c r="BF11" s="455">
        <v>210</v>
      </c>
      <c r="BG11" s="458"/>
      <c r="BH11" s="448"/>
      <c r="BI11" s="458"/>
      <c r="BJ11" s="456"/>
      <c r="BK11" s="455">
        <v>0</v>
      </c>
      <c r="BL11" s="447"/>
      <c r="BM11" s="448"/>
      <c r="BN11" s="447"/>
      <c r="BO11" s="438"/>
      <c r="BP11" s="459">
        <v>0</v>
      </c>
      <c r="BQ11" s="458"/>
      <c r="BR11" s="458"/>
      <c r="BS11" s="458"/>
      <c r="BT11" s="460"/>
      <c r="BU11" s="459">
        <v>20</v>
      </c>
      <c r="BV11" s="458"/>
      <c r="BW11" s="458"/>
      <c r="BX11" s="458"/>
      <c r="BY11" s="460"/>
      <c r="BZ11" s="461">
        <v>0</v>
      </c>
      <c r="CA11" s="442"/>
      <c r="CB11" s="454"/>
      <c r="CC11" s="442"/>
      <c r="CD11" s="446"/>
      <c r="CE11" s="444"/>
      <c r="CF11" s="452"/>
      <c r="CG11" s="453"/>
      <c r="CH11" s="452"/>
      <c r="CI11" s="437"/>
    </row>
    <row r="12" spans="1:87" s="16" customFormat="1" ht="16.5" customHeight="1">
      <c r="A12" s="573" t="s">
        <v>7</v>
      </c>
      <c r="B12" s="570"/>
      <c r="C12" s="431">
        <f t="shared" si="0"/>
        <v>17726</v>
      </c>
      <c r="D12" s="432">
        <f t="shared" si="1"/>
        <v>17112</v>
      </c>
      <c r="E12" s="405">
        <f t="shared" si="2"/>
        <v>96.5361615705743</v>
      </c>
      <c r="F12" s="432">
        <f t="shared" si="3"/>
        <v>20393</v>
      </c>
      <c r="G12" s="433">
        <f t="shared" si="4"/>
        <v>11.917367928938756</v>
      </c>
      <c r="H12" s="434">
        <v>11057</v>
      </c>
      <c r="I12" s="435">
        <v>11057</v>
      </c>
      <c r="J12" s="436">
        <f t="shared" si="5"/>
        <v>100</v>
      </c>
      <c r="K12" s="435">
        <v>13504</v>
      </c>
      <c r="L12" s="437">
        <f t="shared" si="6"/>
        <v>12.213077688342226</v>
      </c>
      <c r="M12" s="69">
        <v>330</v>
      </c>
      <c r="N12" s="428">
        <v>330</v>
      </c>
      <c r="O12" s="436">
        <f t="shared" si="7"/>
        <v>100</v>
      </c>
      <c r="P12" s="428">
        <v>231</v>
      </c>
      <c r="Q12" s="438">
        <f t="shared" si="8"/>
        <v>7</v>
      </c>
      <c r="R12" s="439">
        <v>0</v>
      </c>
      <c r="S12" s="440"/>
      <c r="T12" s="441"/>
      <c r="U12" s="442"/>
      <c r="V12" s="443"/>
      <c r="W12" s="444">
        <v>0</v>
      </c>
      <c r="X12" s="445"/>
      <c r="Y12" s="436"/>
      <c r="Z12" s="466"/>
      <c r="AA12" s="446"/>
      <c r="AB12" s="444">
        <v>565</v>
      </c>
      <c r="AC12" s="447">
        <v>565</v>
      </c>
      <c r="AD12" s="448">
        <f t="shared" si="15"/>
        <v>100</v>
      </c>
      <c r="AE12" s="447">
        <v>875</v>
      </c>
      <c r="AF12" s="437">
        <f t="shared" si="16"/>
        <v>15.486725663716815</v>
      </c>
      <c r="AG12" s="444">
        <v>3158</v>
      </c>
      <c r="AH12" s="467">
        <v>3158</v>
      </c>
      <c r="AI12" s="450">
        <f t="shared" si="9"/>
        <v>100</v>
      </c>
      <c r="AJ12" s="467">
        <v>3474</v>
      </c>
      <c r="AK12" s="451">
        <f t="shared" si="10"/>
        <v>11.000633312222925</v>
      </c>
      <c r="AL12" s="444">
        <v>1178</v>
      </c>
      <c r="AM12" s="440">
        <v>1178</v>
      </c>
      <c r="AN12" s="453">
        <f t="shared" si="11"/>
        <v>100</v>
      </c>
      <c r="AO12" s="440">
        <v>1550</v>
      </c>
      <c r="AP12" s="437">
        <f t="shared" si="12"/>
        <v>13.157894736842106</v>
      </c>
      <c r="AQ12" s="444">
        <v>687</v>
      </c>
      <c r="AR12" s="447">
        <v>687</v>
      </c>
      <c r="AS12" s="454">
        <f t="shared" si="13"/>
        <v>100</v>
      </c>
      <c r="AT12" s="447">
        <v>683</v>
      </c>
      <c r="AU12" s="446">
        <f t="shared" si="14"/>
        <v>9.941775836972344</v>
      </c>
      <c r="AV12" s="455">
        <v>341</v>
      </c>
      <c r="AW12" s="454"/>
      <c r="AX12" s="454"/>
      <c r="AY12" s="454"/>
      <c r="AZ12" s="433"/>
      <c r="BA12" s="444">
        <v>100</v>
      </c>
      <c r="BB12" s="445"/>
      <c r="BC12" s="436"/>
      <c r="BD12" s="445"/>
      <c r="BE12" s="433"/>
      <c r="BF12" s="455">
        <v>157</v>
      </c>
      <c r="BG12" s="442">
        <v>137</v>
      </c>
      <c r="BH12" s="448">
        <f>BG12/BF12*100</f>
        <v>87.26114649681529</v>
      </c>
      <c r="BI12" s="442">
        <v>76</v>
      </c>
      <c r="BJ12" s="457">
        <f>BI12/BG12*10</f>
        <v>5.547445255474452</v>
      </c>
      <c r="BK12" s="455">
        <v>0</v>
      </c>
      <c r="BL12" s="454"/>
      <c r="BM12" s="448"/>
      <c r="BN12" s="454"/>
      <c r="BO12" s="438"/>
      <c r="BP12" s="468">
        <v>153</v>
      </c>
      <c r="BQ12" s="442"/>
      <c r="BR12" s="442"/>
      <c r="BS12" s="442"/>
      <c r="BT12" s="469"/>
      <c r="BU12" s="468">
        <v>0</v>
      </c>
      <c r="BV12" s="442"/>
      <c r="BW12" s="442"/>
      <c r="BX12" s="442"/>
      <c r="BY12" s="469"/>
      <c r="BZ12" s="461">
        <v>0</v>
      </c>
      <c r="CA12" s="442"/>
      <c r="CB12" s="454"/>
      <c r="CC12" s="442"/>
      <c r="CD12" s="446"/>
      <c r="CE12" s="444"/>
      <c r="CF12" s="440"/>
      <c r="CG12" s="453"/>
      <c r="CH12" s="440"/>
      <c r="CI12" s="437"/>
    </row>
    <row r="13" spans="1:87" s="16" customFormat="1" ht="17.25" customHeight="1">
      <c r="A13" s="573" t="s">
        <v>8</v>
      </c>
      <c r="B13" s="570">
        <v>765</v>
      </c>
      <c r="C13" s="431">
        <f t="shared" si="0"/>
        <v>31619</v>
      </c>
      <c r="D13" s="432">
        <f t="shared" si="1"/>
        <v>26826</v>
      </c>
      <c r="E13" s="405">
        <f t="shared" si="2"/>
        <v>84.84139283342294</v>
      </c>
      <c r="F13" s="432">
        <f t="shared" si="3"/>
        <v>70714</v>
      </c>
      <c r="G13" s="433">
        <f t="shared" si="4"/>
        <v>26.36024752106166</v>
      </c>
      <c r="H13" s="434">
        <v>14653</v>
      </c>
      <c r="I13" s="435">
        <v>14040</v>
      </c>
      <c r="J13" s="436">
        <f t="shared" si="5"/>
        <v>95.81655633658637</v>
      </c>
      <c r="K13" s="435">
        <v>37832</v>
      </c>
      <c r="L13" s="437">
        <f t="shared" si="6"/>
        <v>26.945868945868945</v>
      </c>
      <c r="M13" s="69">
        <v>114</v>
      </c>
      <c r="N13" s="428">
        <v>114</v>
      </c>
      <c r="O13" s="436">
        <f t="shared" si="7"/>
        <v>100</v>
      </c>
      <c r="P13" s="428">
        <v>241</v>
      </c>
      <c r="Q13" s="438">
        <f t="shared" si="8"/>
        <v>21.140350877192983</v>
      </c>
      <c r="R13" s="439">
        <v>0</v>
      </c>
      <c r="S13" s="440"/>
      <c r="T13" s="441"/>
      <c r="U13" s="442"/>
      <c r="V13" s="443"/>
      <c r="W13" s="444">
        <v>36</v>
      </c>
      <c r="X13" s="445">
        <v>36</v>
      </c>
      <c r="Y13" s="448">
        <f>X13/W13*100</f>
        <v>100</v>
      </c>
      <c r="Z13" s="445">
        <v>75</v>
      </c>
      <c r="AA13" s="446">
        <f>Z13/X13*10</f>
        <v>20.833333333333336</v>
      </c>
      <c r="AB13" s="444">
        <v>1570</v>
      </c>
      <c r="AC13" s="447">
        <v>1468</v>
      </c>
      <c r="AD13" s="448">
        <f t="shared" si="15"/>
        <v>93.5031847133758</v>
      </c>
      <c r="AE13" s="447">
        <v>2767</v>
      </c>
      <c r="AF13" s="437">
        <f t="shared" si="16"/>
        <v>18.84877384196185</v>
      </c>
      <c r="AG13" s="444">
        <v>5221</v>
      </c>
      <c r="AH13" s="467">
        <v>2811</v>
      </c>
      <c r="AI13" s="450">
        <f t="shared" si="9"/>
        <v>53.84026048649684</v>
      </c>
      <c r="AJ13" s="467">
        <v>6757</v>
      </c>
      <c r="AK13" s="451">
        <f t="shared" si="10"/>
        <v>24.037709000355747</v>
      </c>
      <c r="AL13" s="444">
        <v>8234</v>
      </c>
      <c r="AM13" s="440">
        <v>8111</v>
      </c>
      <c r="AN13" s="453">
        <f t="shared" si="11"/>
        <v>98.50619383045908</v>
      </c>
      <c r="AO13" s="440">
        <v>22623</v>
      </c>
      <c r="AP13" s="437">
        <f t="shared" si="12"/>
        <v>27.891751941807424</v>
      </c>
      <c r="AQ13" s="444">
        <v>246</v>
      </c>
      <c r="AR13" s="447">
        <v>246</v>
      </c>
      <c r="AS13" s="454">
        <f t="shared" si="13"/>
        <v>100</v>
      </c>
      <c r="AT13" s="447">
        <v>419</v>
      </c>
      <c r="AU13" s="446">
        <f t="shared" si="14"/>
        <v>17.032520325203254</v>
      </c>
      <c r="AV13" s="455">
        <v>1395</v>
      </c>
      <c r="AW13" s="454"/>
      <c r="AX13" s="454"/>
      <c r="AY13" s="454"/>
      <c r="AZ13" s="433"/>
      <c r="BA13" s="444"/>
      <c r="BB13" s="445"/>
      <c r="BC13" s="436"/>
      <c r="BD13" s="445"/>
      <c r="BE13" s="433"/>
      <c r="BF13" s="455">
        <v>150</v>
      </c>
      <c r="BG13" s="442"/>
      <c r="BH13" s="448"/>
      <c r="BI13" s="442"/>
      <c r="BJ13" s="457"/>
      <c r="BK13" s="455">
        <v>0</v>
      </c>
      <c r="BL13" s="454"/>
      <c r="BM13" s="448"/>
      <c r="BN13" s="454"/>
      <c r="BO13" s="438"/>
      <c r="BP13" s="468">
        <v>0</v>
      </c>
      <c r="BQ13" s="442"/>
      <c r="BR13" s="442"/>
      <c r="BS13" s="442"/>
      <c r="BT13" s="469"/>
      <c r="BU13" s="468">
        <v>0</v>
      </c>
      <c r="BV13" s="442"/>
      <c r="BW13" s="442"/>
      <c r="BX13" s="442"/>
      <c r="BY13" s="469"/>
      <c r="BZ13" s="461">
        <v>0</v>
      </c>
      <c r="CA13" s="442"/>
      <c r="CB13" s="454"/>
      <c r="CC13" s="442"/>
      <c r="CD13" s="446"/>
      <c r="CE13" s="444"/>
      <c r="CF13" s="440"/>
      <c r="CG13" s="453"/>
      <c r="CH13" s="440"/>
      <c r="CI13" s="437"/>
    </row>
    <row r="14" spans="1:87" s="16" customFormat="1" ht="18" customHeight="1">
      <c r="A14" s="573" t="s">
        <v>9</v>
      </c>
      <c r="B14" s="570"/>
      <c r="C14" s="431">
        <f t="shared" si="0"/>
        <v>18600</v>
      </c>
      <c r="D14" s="432">
        <f t="shared" si="1"/>
        <v>17699</v>
      </c>
      <c r="E14" s="405">
        <f t="shared" si="2"/>
        <v>95.15591397849462</v>
      </c>
      <c r="F14" s="432">
        <f t="shared" si="3"/>
        <v>36941</v>
      </c>
      <c r="G14" s="433">
        <f t="shared" si="4"/>
        <v>20.87180066670433</v>
      </c>
      <c r="H14" s="434">
        <v>10184</v>
      </c>
      <c r="I14" s="435">
        <v>10184</v>
      </c>
      <c r="J14" s="436">
        <f t="shared" si="5"/>
        <v>100</v>
      </c>
      <c r="K14" s="435">
        <v>25688</v>
      </c>
      <c r="L14" s="437">
        <f t="shared" si="6"/>
        <v>25.223880597014926</v>
      </c>
      <c r="M14" s="69">
        <v>580</v>
      </c>
      <c r="N14" s="428">
        <v>580</v>
      </c>
      <c r="O14" s="436">
        <f t="shared" si="7"/>
        <v>100</v>
      </c>
      <c r="P14" s="428">
        <v>1490</v>
      </c>
      <c r="Q14" s="438">
        <f t="shared" si="8"/>
        <v>25.689655172413794</v>
      </c>
      <c r="R14" s="439">
        <v>0</v>
      </c>
      <c r="S14" s="440"/>
      <c r="T14" s="441"/>
      <c r="U14" s="442"/>
      <c r="V14" s="443"/>
      <c r="W14" s="444">
        <v>10</v>
      </c>
      <c r="X14" s="445">
        <v>10</v>
      </c>
      <c r="Y14" s="448">
        <f>X14/W14*100</f>
        <v>100</v>
      </c>
      <c r="Z14" s="470">
        <v>15</v>
      </c>
      <c r="AA14" s="446">
        <f>Z14/X14*10</f>
        <v>15</v>
      </c>
      <c r="AB14" s="444">
        <v>90</v>
      </c>
      <c r="AC14" s="447">
        <v>90</v>
      </c>
      <c r="AD14" s="448">
        <f t="shared" si="15"/>
        <v>100</v>
      </c>
      <c r="AE14" s="454">
        <v>90</v>
      </c>
      <c r="AF14" s="437">
        <f t="shared" si="16"/>
        <v>10</v>
      </c>
      <c r="AG14" s="444">
        <v>154</v>
      </c>
      <c r="AH14" s="467">
        <v>154</v>
      </c>
      <c r="AI14" s="450">
        <f t="shared" si="9"/>
        <v>100</v>
      </c>
      <c r="AJ14" s="467">
        <v>385</v>
      </c>
      <c r="AK14" s="451">
        <f t="shared" si="10"/>
        <v>25</v>
      </c>
      <c r="AL14" s="444">
        <v>5812</v>
      </c>
      <c r="AM14" s="440">
        <v>5812</v>
      </c>
      <c r="AN14" s="453">
        <f t="shared" si="11"/>
        <v>100</v>
      </c>
      <c r="AO14" s="440">
        <v>8639</v>
      </c>
      <c r="AP14" s="437">
        <f t="shared" si="12"/>
        <v>14.864074328974535</v>
      </c>
      <c r="AQ14" s="444">
        <v>869</v>
      </c>
      <c r="AR14" s="447">
        <v>869</v>
      </c>
      <c r="AS14" s="454">
        <f t="shared" si="13"/>
        <v>100</v>
      </c>
      <c r="AT14" s="447">
        <v>634</v>
      </c>
      <c r="AU14" s="446">
        <f t="shared" si="14"/>
        <v>7.295742232451094</v>
      </c>
      <c r="AV14" s="455">
        <v>122</v>
      </c>
      <c r="AW14" s="454"/>
      <c r="AX14" s="454"/>
      <c r="AY14" s="454"/>
      <c r="AZ14" s="433"/>
      <c r="BA14" s="444">
        <v>779</v>
      </c>
      <c r="BB14" s="445"/>
      <c r="BC14" s="436"/>
      <c r="BD14" s="445"/>
      <c r="BE14" s="433"/>
      <c r="BF14" s="455">
        <v>0</v>
      </c>
      <c r="BG14" s="442"/>
      <c r="BH14" s="448"/>
      <c r="BI14" s="442"/>
      <c r="BJ14" s="457"/>
      <c r="BK14" s="455">
        <v>0</v>
      </c>
      <c r="BL14" s="454"/>
      <c r="BM14" s="448"/>
      <c r="BN14" s="454"/>
      <c r="BO14" s="438"/>
      <c r="BP14" s="468">
        <v>0</v>
      </c>
      <c r="BQ14" s="442"/>
      <c r="BR14" s="442"/>
      <c r="BS14" s="442"/>
      <c r="BT14" s="469"/>
      <c r="BU14" s="468">
        <v>0</v>
      </c>
      <c r="BV14" s="442"/>
      <c r="BW14" s="442"/>
      <c r="BX14" s="442"/>
      <c r="BY14" s="469"/>
      <c r="BZ14" s="461">
        <v>0</v>
      </c>
      <c r="CA14" s="442"/>
      <c r="CB14" s="454"/>
      <c r="CC14" s="442"/>
      <c r="CD14" s="446"/>
      <c r="CE14" s="444"/>
      <c r="CF14" s="440"/>
      <c r="CG14" s="453"/>
      <c r="CH14" s="440"/>
      <c r="CI14" s="437"/>
    </row>
    <row r="15" spans="1:87" s="16" customFormat="1" ht="16.5" customHeight="1">
      <c r="A15" s="573" t="s">
        <v>10</v>
      </c>
      <c r="B15" s="570"/>
      <c r="C15" s="431">
        <f t="shared" si="0"/>
        <v>13329</v>
      </c>
      <c r="D15" s="432">
        <f t="shared" si="1"/>
        <v>12590</v>
      </c>
      <c r="E15" s="405">
        <f t="shared" si="2"/>
        <v>94.45569810188312</v>
      </c>
      <c r="F15" s="432">
        <f t="shared" si="3"/>
        <v>13726</v>
      </c>
      <c r="G15" s="433">
        <f t="shared" si="4"/>
        <v>10.902303415409056</v>
      </c>
      <c r="H15" s="434">
        <v>8406</v>
      </c>
      <c r="I15" s="435">
        <v>8406</v>
      </c>
      <c r="J15" s="436">
        <f t="shared" si="5"/>
        <v>100</v>
      </c>
      <c r="K15" s="435">
        <v>9750</v>
      </c>
      <c r="L15" s="437">
        <f t="shared" si="6"/>
        <v>11.598857958600998</v>
      </c>
      <c r="M15" s="69">
        <v>410</v>
      </c>
      <c r="N15" s="428">
        <v>410</v>
      </c>
      <c r="O15" s="436">
        <f t="shared" si="7"/>
        <v>100</v>
      </c>
      <c r="P15" s="428">
        <v>750</v>
      </c>
      <c r="Q15" s="438">
        <f t="shared" si="8"/>
        <v>18.29268292682927</v>
      </c>
      <c r="R15" s="439">
        <v>0</v>
      </c>
      <c r="S15" s="440"/>
      <c r="T15" s="441"/>
      <c r="U15" s="442"/>
      <c r="V15" s="443"/>
      <c r="W15" s="444">
        <v>90</v>
      </c>
      <c r="X15" s="445">
        <v>90</v>
      </c>
      <c r="Y15" s="448">
        <f>X15/W15*100</f>
        <v>100</v>
      </c>
      <c r="Z15" s="445">
        <v>90</v>
      </c>
      <c r="AA15" s="446">
        <f>Z15/X15*10</f>
        <v>10</v>
      </c>
      <c r="AB15" s="444">
        <v>410</v>
      </c>
      <c r="AC15" s="447">
        <v>410</v>
      </c>
      <c r="AD15" s="448">
        <f t="shared" si="15"/>
        <v>100</v>
      </c>
      <c r="AE15" s="447">
        <v>340</v>
      </c>
      <c r="AF15" s="437">
        <f t="shared" si="16"/>
        <v>8.292682926829269</v>
      </c>
      <c r="AG15" s="444">
        <v>487</v>
      </c>
      <c r="AH15" s="467">
        <v>487</v>
      </c>
      <c r="AI15" s="450">
        <f t="shared" si="9"/>
        <v>100</v>
      </c>
      <c r="AJ15" s="467">
        <v>414</v>
      </c>
      <c r="AK15" s="451">
        <f t="shared" si="10"/>
        <v>8.501026694045175</v>
      </c>
      <c r="AL15" s="444">
        <v>1015</v>
      </c>
      <c r="AM15" s="440">
        <v>1015</v>
      </c>
      <c r="AN15" s="453">
        <f t="shared" si="11"/>
        <v>100</v>
      </c>
      <c r="AO15" s="440">
        <v>965</v>
      </c>
      <c r="AP15" s="437">
        <f t="shared" si="12"/>
        <v>9.507389162561577</v>
      </c>
      <c r="AQ15" s="444">
        <v>1772</v>
      </c>
      <c r="AR15" s="447">
        <v>1772</v>
      </c>
      <c r="AS15" s="454">
        <f t="shared" si="13"/>
        <v>100</v>
      </c>
      <c r="AT15" s="447">
        <v>1417</v>
      </c>
      <c r="AU15" s="446">
        <f t="shared" si="14"/>
        <v>7.996613995485328</v>
      </c>
      <c r="AV15" s="455">
        <v>129</v>
      </c>
      <c r="AW15" s="454"/>
      <c r="AX15" s="454"/>
      <c r="AY15" s="454"/>
      <c r="AZ15" s="433"/>
      <c r="BA15" s="444">
        <v>440</v>
      </c>
      <c r="BB15" s="445"/>
      <c r="BC15" s="436"/>
      <c r="BD15" s="445"/>
      <c r="BE15" s="433"/>
      <c r="BF15" s="455">
        <v>0</v>
      </c>
      <c r="BG15" s="442"/>
      <c r="BH15" s="448"/>
      <c r="BI15" s="442"/>
      <c r="BJ15" s="457"/>
      <c r="BK15" s="455">
        <v>0</v>
      </c>
      <c r="BL15" s="454"/>
      <c r="BM15" s="448"/>
      <c r="BN15" s="454"/>
      <c r="BO15" s="438"/>
      <c r="BP15" s="468">
        <v>90</v>
      </c>
      <c r="BQ15" s="442"/>
      <c r="BR15" s="442"/>
      <c r="BS15" s="442"/>
      <c r="BT15" s="469"/>
      <c r="BU15" s="468">
        <v>80</v>
      </c>
      <c r="BV15" s="442"/>
      <c r="BW15" s="442"/>
      <c r="BX15" s="442"/>
      <c r="BY15" s="469"/>
      <c r="BZ15" s="461">
        <v>0</v>
      </c>
      <c r="CA15" s="442"/>
      <c r="CB15" s="454"/>
      <c r="CC15" s="442"/>
      <c r="CD15" s="446"/>
      <c r="CE15" s="444"/>
      <c r="CF15" s="440"/>
      <c r="CG15" s="453"/>
      <c r="CH15" s="440"/>
      <c r="CI15" s="437"/>
    </row>
    <row r="16" spans="1:87" s="16" customFormat="1" ht="15.75">
      <c r="A16" s="573" t="s">
        <v>21</v>
      </c>
      <c r="B16" s="570"/>
      <c r="C16" s="431">
        <f t="shared" si="0"/>
        <v>27161</v>
      </c>
      <c r="D16" s="432">
        <f t="shared" si="1"/>
        <v>27161</v>
      </c>
      <c r="E16" s="405">
        <f t="shared" si="2"/>
        <v>100</v>
      </c>
      <c r="F16" s="432">
        <f t="shared" si="3"/>
        <v>47591</v>
      </c>
      <c r="G16" s="433">
        <f t="shared" si="4"/>
        <v>17.521814366186813</v>
      </c>
      <c r="H16" s="434">
        <v>13986</v>
      </c>
      <c r="I16" s="435">
        <v>13986</v>
      </c>
      <c r="J16" s="436">
        <f t="shared" si="5"/>
        <v>100</v>
      </c>
      <c r="K16" s="435">
        <v>29447</v>
      </c>
      <c r="L16" s="437">
        <f t="shared" si="6"/>
        <v>21.054626054626056</v>
      </c>
      <c r="M16" s="69">
        <v>0</v>
      </c>
      <c r="N16" s="428"/>
      <c r="O16" s="436"/>
      <c r="P16" s="428"/>
      <c r="Q16" s="438"/>
      <c r="R16" s="439">
        <v>0</v>
      </c>
      <c r="S16" s="440"/>
      <c r="T16" s="441"/>
      <c r="U16" s="442"/>
      <c r="V16" s="443"/>
      <c r="W16" s="444">
        <v>0</v>
      </c>
      <c r="X16" s="445"/>
      <c r="Y16" s="436"/>
      <c r="Z16" s="466"/>
      <c r="AA16" s="446"/>
      <c r="AB16" s="444">
        <v>170</v>
      </c>
      <c r="AC16" s="442">
        <v>170</v>
      </c>
      <c r="AD16" s="448">
        <f t="shared" si="15"/>
        <v>100</v>
      </c>
      <c r="AE16" s="447">
        <v>150</v>
      </c>
      <c r="AF16" s="437">
        <f t="shared" si="16"/>
        <v>8.823529411764707</v>
      </c>
      <c r="AG16" s="444">
        <v>500</v>
      </c>
      <c r="AH16" s="467">
        <v>500</v>
      </c>
      <c r="AI16" s="450">
        <f t="shared" si="9"/>
        <v>100</v>
      </c>
      <c r="AJ16" s="467">
        <v>573</v>
      </c>
      <c r="AK16" s="451">
        <f t="shared" si="10"/>
        <v>11.459999999999999</v>
      </c>
      <c r="AL16" s="444">
        <v>10961</v>
      </c>
      <c r="AM16" s="440">
        <v>10961</v>
      </c>
      <c r="AN16" s="453">
        <f t="shared" si="11"/>
        <v>100</v>
      </c>
      <c r="AO16" s="440">
        <v>16000</v>
      </c>
      <c r="AP16" s="437">
        <f t="shared" si="12"/>
        <v>14.597208283915702</v>
      </c>
      <c r="AQ16" s="444">
        <v>1494</v>
      </c>
      <c r="AR16" s="447">
        <v>1494</v>
      </c>
      <c r="AS16" s="454">
        <f t="shared" si="13"/>
        <v>100</v>
      </c>
      <c r="AT16" s="447">
        <v>1346</v>
      </c>
      <c r="AU16" s="446">
        <f t="shared" si="14"/>
        <v>9.009370816599732</v>
      </c>
      <c r="AV16" s="455">
        <v>0</v>
      </c>
      <c r="AW16" s="454"/>
      <c r="AX16" s="454"/>
      <c r="AY16" s="454"/>
      <c r="AZ16" s="433"/>
      <c r="BA16" s="444">
        <v>0</v>
      </c>
      <c r="BB16" s="445"/>
      <c r="BC16" s="436"/>
      <c r="BD16" s="445"/>
      <c r="BE16" s="433"/>
      <c r="BF16" s="455">
        <v>50</v>
      </c>
      <c r="BG16" s="442">
        <v>50</v>
      </c>
      <c r="BH16" s="448">
        <f>BG16/BF16*100</f>
        <v>100</v>
      </c>
      <c r="BI16" s="442">
        <v>75</v>
      </c>
      <c r="BJ16" s="457">
        <f>BI16/BG16*10</f>
        <v>15</v>
      </c>
      <c r="BK16" s="455">
        <v>0</v>
      </c>
      <c r="BL16" s="454"/>
      <c r="BM16" s="448"/>
      <c r="BN16" s="454"/>
      <c r="BO16" s="438"/>
      <c r="BP16" s="468">
        <v>0</v>
      </c>
      <c r="BQ16" s="442"/>
      <c r="BR16" s="442"/>
      <c r="BS16" s="442"/>
      <c r="BT16" s="469"/>
      <c r="BU16" s="468">
        <v>0</v>
      </c>
      <c r="BV16" s="442"/>
      <c r="BW16" s="442"/>
      <c r="BX16" s="442"/>
      <c r="BY16" s="469"/>
      <c r="BZ16" s="461">
        <v>0</v>
      </c>
      <c r="CA16" s="442"/>
      <c r="CB16" s="454"/>
      <c r="CC16" s="442"/>
      <c r="CD16" s="446"/>
      <c r="CE16" s="444"/>
      <c r="CF16" s="440"/>
      <c r="CG16" s="453"/>
      <c r="CH16" s="440"/>
      <c r="CI16" s="437"/>
    </row>
    <row r="17" spans="1:87" s="16" customFormat="1" ht="15.75">
      <c r="A17" s="573" t="s">
        <v>11</v>
      </c>
      <c r="B17" s="570">
        <v>359</v>
      </c>
      <c r="C17" s="431">
        <f t="shared" si="0"/>
        <v>14978</v>
      </c>
      <c r="D17" s="432">
        <f t="shared" si="1"/>
        <v>12030</v>
      </c>
      <c r="E17" s="405">
        <f t="shared" si="2"/>
        <v>80.31779943917746</v>
      </c>
      <c r="F17" s="432">
        <f t="shared" si="3"/>
        <v>13012</v>
      </c>
      <c r="G17" s="433">
        <f t="shared" si="4"/>
        <v>10.81629260182876</v>
      </c>
      <c r="H17" s="434">
        <v>5820</v>
      </c>
      <c r="I17" s="435">
        <v>5418</v>
      </c>
      <c r="J17" s="436">
        <f t="shared" si="5"/>
        <v>93.09278350515464</v>
      </c>
      <c r="K17" s="435">
        <v>5864</v>
      </c>
      <c r="L17" s="437">
        <f t="shared" si="6"/>
        <v>10.823181985972683</v>
      </c>
      <c r="M17" s="69">
        <v>0</v>
      </c>
      <c r="N17" s="428"/>
      <c r="O17" s="436"/>
      <c r="P17" s="428"/>
      <c r="Q17" s="438"/>
      <c r="R17" s="439">
        <v>0</v>
      </c>
      <c r="S17" s="440"/>
      <c r="T17" s="441"/>
      <c r="U17" s="442"/>
      <c r="V17" s="443"/>
      <c r="W17" s="444">
        <v>0</v>
      </c>
      <c r="X17" s="445"/>
      <c r="Y17" s="436"/>
      <c r="Z17" s="466"/>
      <c r="AA17" s="446"/>
      <c r="AB17" s="444">
        <v>365</v>
      </c>
      <c r="AC17" s="442">
        <v>365</v>
      </c>
      <c r="AD17" s="448">
        <f t="shared" si="15"/>
        <v>100</v>
      </c>
      <c r="AE17" s="447">
        <v>387</v>
      </c>
      <c r="AF17" s="437">
        <f t="shared" si="16"/>
        <v>10.602739726027398</v>
      </c>
      <c r="AG17" s="444">
        <v>3577</v>
      </c>
      <c r="AH17" s="467">
        <v>1893</v>
      </c>
      <c r="AI17" s="450">
        <f t="shared" si="9"/>
        <v>52.92144254962259</v>
      </c>
      <c r="AJ17" s="467">
        <v>2082</v>
      </c>
      <c r="AK17" s="451">
        <f t="shared" si="10"/>
        <v>10.998415213946117</v>
      </c>
      <c r="AL17" s="444">
        <v>3947</v>
      </c>
      <c r="AM17" s="440">
        <v>3401</v>
      </c>
      <c r="AN17" s="453">
        <f t="shared" si="11"/>
        <v>86.16670889283</v>
      </c>
      <c r="AO17" s="440">
        <v>3914</v>
      </c>
      <c r="AP17" s="437">
        <f t="shared" si="12"/>
        <v>11.508379888268156</v>
      </c>
      <c r="AQ17" s="444">
        <v>786</v>
      </c>
      <c r="AR17" s="447">
        <v>470</v>
      </c>
      <c r="AS17" s="454">
        <f t="shared" si="13"/>
        <v>59.796437659033074</v>
      </c>
      <c r="AT17" s="447">
        <v>511</v>
      </c>
      <c r="AU17" s="446">
        <f t="shared" si="14"/>
        <v>10.872340425531915</v>
      </c>
      <c r="AV17" s="455">
        <v>0</v>
      </c>
      <c r="AW17" s="454"/>
      <c r="AX17" s="454"/>
      <c r="AY17" s="454"/>
      <c r="AZ17" s="433"/>
      <c r="BA17" s="444">
        <v>0</v>
      </c>
      <c r="BB17" s="445"/>
      <c r="BC17" s="436"/>
      <c r="BD17" s="445"/>
      <c r="BE17" s="433"/>
      <c r="BF17" s="455">
        <v>423</v>
      </c>
      <c r="BG17" s="442">
        <v>423</v>
      </c>
      <c r="BH17" s="448">
        <f>BG17/BF17*100</f>
        <v>100</v>
      </c>
      <c r="BI17" s="442">
        <v>254</v>
      </c>
      <c r="BJ17" s="457">
        <f>BI17/BG17*10</f>
        <v>6.004728132387706</v>
      </c>
      <c r="BK17" s="455">
        <v>0</v>
      </c>
      <c r="BL17" s="454"/>
      <c r="BM17" s="448"/>
      <c r="BN17" s="454"/>
      <c r="BO17" s="438"/>
      <c r="BP17" s="468">
        <v>60</v>
      </c>
      <c r="BQ17" s="442">
        <v>60</v>
      </c>
      <c r="BR17" s="442">
        <f>BQ17/BP17*100</f>
        <v>100</v>
      </c>
      <c r="BS17" s="442">
        <v>42</v>
      </c>
      <c r="BT17" s="446">
        <f>BS17/BQ17*10</f>
        <v>7</v>
      </c>
      <c r="BU17" s="468">
        <v>0</v>
      </c>
      <c r="BV17" s="442"/>
      <c r="BW17" s="442"/>
      <c r="BX17" s="442"/>
      <c r="BY17" s="469"/>
      <c r="BZ17" s="461">
        <v>0</v>
      </c>
      <c r="CA17" s="442"/>
      <c r="CB17" s="454"/>
      <c r="CC17" s="442"/>
      <c r="CD17" s="446"/>
      <c r="CE17" s="444"/>
      <c r="CF17" s="440"/>
      <c r="CG17" s="453"/>
      <c r="CH17" s="440"/>
      <c r="CI17" s="437"/>
    </row>
    <row r="18" spans="1:87" s="16" customFormat="1" ht="18" customHeight="1">
      <c r="A18" s="573" t="s">
        <v>12</v>
      </c>
      <c r="B18" s="570">
        <v>1104</v>
      </c>
      <c r="C18" s="431">
        <f t="shared" si="0"/>
        <v>23804</v>
      </c>
      <c r="D18" s="432">
        <f t="shared" si="1"/>
        <v>20411</v>
      </c>
      <c r="E18" s="405">
        <f t="shared" si="2"/>
        <v>85.74609309359772</v>
      </c>
      <c r="F18" s="432">
        <f t="shared" si="3"/>
        <v>22856</v>
      </c>
      <c r="G18" s="433">
        <f t="shared" si="4"/>
        <v>11.197883494194308</v>
      </c>
      <c r="H18" s="434">
        <v>9284</v>
      </c>
      <c r="I18" s="435">
        <v>9284</v>
      </c>
      <c r="J18" s="436">
        <f t="shared" si="5"/>
        <v>100</v>
      </c>
      <c r="K18" s="435">
        <v>10817</v>
      </c>
      <c r="L18" s="437">
        <f t="shared" si="6"/>
        <v>11.65122791900043</v>
      </c>
      <c r="M18" s="69">
        <v>757</v>
      </c>
      <c r="N18" s="428">
        <v>757</v>
      </c>
      <c r="O18" s="436">
        <f>N18/M18*100</f>
        <v>100</v>
      </c>
      <c r="P18" s="428">
        <v>1045</v>
      </c>
      <c r="Q18" s="438">
        <f>P18/N18*10</f>
        <v>13.80449141347424</v>
      </c>
      <c r="R18" s="439">
        <v>270</v>
      </c>
      <c r="S18" s="440">
        <v>270</v>
      </c>
      <c r="T18" s="441">
        <f>S18/R18*100</f>
        <v>100</v>
      </c>
      <c r="U18" s="442">
        <v>128</v>
      </c>
      <c r="V18" s="443">
        <f>U18/S18*10</f>
        <v>4.7407407407407405</v>
      </c>
      <c r="W18" s="444">
        <v>0</v>
      </c>
      <c r="X18" s="445"/>
      <c r="Y18" s="436"/>
      <c r="Z18" s="466"/>
      <c r="AA18" s="446"/>
      <c r="AB18" s="444">
        <v>10</v>
      </c>
      <c r="AC18" s="454"/>
      <c r="AD18" s="448">
        <f t="shared" si="15"/>
        <v>0</v>
      </c>
      <c r="AE18" s="454"/>
      <c r="AF18" s="462"/>
      <c r="AG18" s="444">
        <v>4221</v>
      </c>
      <c r="AH18" s="467">
        <v>1176</v>
      </c>
      <c r="AI18" s="450">
        <f t="shared" si="9"/>
        <v>27.860696517412936</v>
      </c>
      <c r="AJ18" s="467">
        <v>826</v>
      </c>
      <c r="AK18" s="451">
        <f t="shared" si="10"/>
        <v>7.023809523809524</v>
      </c>
      <c r="AL18" s="444">
        <v>5712</v>
      </c>
      <c r="AM18" s="440">
        <v>6192</v>
      </c>
      <c r="AN18" s="453">
        <f t="shared" si="11"/>
        <v>108.40336134453781</v>
      </c>
      <c r="AO18" s="440">
        <v>8163</v>
      </c>
      <c r="AP18" s="437">
        <f t="shared" si="12"/>
        <v>13.183139534883722</v>
      </c>
      <c r="AQ18" s="444">
        <v>1867</v>
      </c>
      <c r="AR18" s="447">
        <v>1988</v>
      </c>
      <c r="AS18" s="454">
        <f t="shared" si="13"/>
        <v>106.48098553829672</v>
      </c>
      <c r="AT18" s="447">
        <v>1227</v>
      </c>
      <c r="AU18" s="446">
        <f t="shared" si="14"/>
        <v>6.1720321931589535</v>
      </c>
      <c r="AV18" s="455">
        <v>0</v>
      </c>
      <c r="AW18" s="454"/>
      <c r="AX18" s="454"/>
      <c r="AY18" s="454"/>
      <c r="AZ18" s="433"/>
      <c r="BA18" s="444">
        <v>317</v>
      </c>
      <c r="BB18" s="445">
        <v>95</v>
      </c>
      <c r="BC18" s="436">
        <f>BB18/BA18*100</f>
        <v>29.96845425867508</v>
      </c>
      <c r="BD18" s="445">
        <v>79</v>
      </c>
      <c r="BE18" s="433">
        <v>7</v>
      </c>
      <c r="BF18" s="455">
        <v>221</v>
      </c>
      <c r="BG18" s="442">
        <v>140</v>
      </c>
      <c r="BH18" s="448">
        <f>BG18/BF18*100</f>
        <v>63.348416289592755</v>
      </c>
      <c r="BI18" s="442">
        <v>62</v>
      </c>
      <c r="BJ18" s="457">
        <f>BI18/BG18*10</f>
        <v>4.428571428571429</v>
      </c>
      <c r="BK18" s="455">
        <v>0</v>
      </c>
      <c r="BL18" s="454"/>
      <c r="BM18" s="448"/>
      <c r="BN18" s="454"/>
      <c r="BO18" s="438"/>
      <c r="BP18" s="468">
        <v>0</v>
      </c>
      <c r="BQ18" s="442"/>
      <c r="BR18" s="442"/>
      <c r="BS18" s="442"/>
      <c r="BT18" s="469"/>
      <c r="BU18" s="468">
        <v>0</v>
      </c>
      <c r="BV18" s="442"/>
      <c r="BW18" s="442"/>
      <c r="BX18" s="442"/>
      <c r="BY18" s="469"/>
      <c r="BZ18" s="562">
        <v>1145</v>
      </c>
      <c r="CA18" s="458">
        <v>509</v>
      </c>
      <c r="CB18" s="448">
        <f>CA18/BZ18*100</f>
        <v>44.454148471615724</v>
      </c>
      <c r="CC18" s="458">
        <v>509</v>
      </c>
      <c r="CD18" s="437">
        <f>CC18/CA18*10</f>
        <v>10</v>
      </c>
      <c r="CE18" s="444"/>
      <c r="CF18" s="440"/>
      <c r="CG18" s="453"/>
      <c r="CH18" s="440"/>
      <c r="CI18" s="437"/>
    </row>
    <row r="19" spans="1:87" s="16" customFormat="1" ht="15.75">
      <c r="A19" s="573" t="s">
        <v>22</v>
      </c>
      <c r="B19" s="570">
        <v>640</v>
      </c>
      <c r="C19" s="431">
        <f t="shared" si="0"/>
        <v>31513</v>
      </c>
      <c r="D19" s="432">
        <f t="shared" si="1"/>
        <v>29175</v>
      </c>
      <c r="E19" s="405">
        <f t="shared" si="2"/>
        <v>92.58083965347635</v>
      </c>
      <c r="F19" s="432">
        <f t="shared" si="3"/>
        <v>96208</v>
      </c>
      <c r="G19" s="433">
        <f t="shared" si="4"/>
        <v>32.97617823479006</v>
      </c>
      <c r="H19" s="434">
        <v>15297</v>
      </c>
      <c r="I19" s="435">
        <v>14506</v>
      </c>
      <c r="J19" s="436">
        <f t="shared" si="5"/>
        <v>94.82905144799633</v>
      </c>
      <c r="K19" s="435">
        <v>46538</v>
      </c>
      <c r="L19" s="437">
        <f t="shared" si="6"/>
        <v>32.08189714600855</v>
      </c>
      <c r="M19" s="69">
        <v>175</v>
      </c>
      <c r="N19" s="428">
        <v>175</v>
      </c>
      <c r="O19" s="436">
        <f>N19/M19*100</f>
        <v>100</v>
      </c>
      <c r="P19" s="428">
        <v>266</v>
      </c>
      <c r="Q19" s="438">
        <f>P19/N19*10</f>
        <v>15.2</v>
      </c>
      <c r="R19" s="439">
        <v>0</v>
      </c>
      <c r="S19" s="440"/>
      <c r="T19" s="441"/>
      <c r="U19" s="442"/>
      <c r="V19" s="443"/>
      <c r="W19" s="444">
        <v>0</v>
      </c>
      <c r="X19" s="445"/>
      <c r="Y19" s="436"/>
      <c r="Z19" s="435"/>
      <c r="AA19" s="446"/>
      <c r="AB19" s="444">
        <v>574</v>
      </c>
      <c r="AC19" s="447">
        <v>574</v>
      </c>
      <c r="AD19" s="448">
        <f t="shared" si="15"/>
        <v>100</v>
      </c>
      <c r="AE19" s="447">
        <v>1371</v>
      </c>
      <c r="AF19" s="446">
        <f aca="true" t="shared" si="17" ref="AF19:AF25">AE19/AC19*10</f>
        <v>23.88501742160279</v>
      </c>
      <c r="AG19" s="444">
        <v>1441</v>
      </c>
      <c r="AH19" s="449">
        <v>1441</v>
      </c>
      <c r="AI19" s="450">
        <f t="shared" si="9"/>
        <v>100</v>
      </c>
      <c r="AJ19" s="449">
        <v>3926</v>
      </c>
      <c r="AK19" s="451">
        <f t="shared" si="10"/>
        <v>27.24496877168633</v>
      </c>
      <c r="AL19" s="444">
        <v>11829</v>
      </c>
      <c r="AM19" s="452">
        <v>11681</v>
      </c>
      <c r="AN19" s="453">
        <f t="shared" si="11"/>
        <v>98.74883760250232</v>
      </c>
      <c r="AO19" s="452">
        <v>42244</v>
      </c>
      <c r="AP19" s="437">
        <f t="shared" si="12"/>
        <v>36.164711925348854</v>
      </c>
      <c r="AQ19" s="444">
        <v>802</v>
      </c>
      <c r="AR19" s="447">
        <v>570</v>
      </c>
      <c r="AS19" s="454">
        <f t="shared" si="13"/>
        <v>71.07231920199501</v>
      </c>
      <c r="AT19" s="447">
        <v>1413</v>
      </c>
      <c r="AU19" s="446">
        <f t="shared" si="14"/>
        <v>24.789473684210527</v>
      </c>
      <c r="AV19" s="455">
        <v>0</v>
      </c>
      <c r="AW19" s="447"/>
      <c r="AX19" s="447"/>
      <c r="AY19" s="447"/>
      <c r="AZ19" s="456"/>
      <c r="BA19" s="444">
        <v>327</v>
      </c>
      <c r="BB19" s="445"/>
      <c r="BC19" s="436"/>
      <c r="BD19" s="445"/>
      <c r="BE19" s="457"/>
      <c r="BF19" s="455">
        <v>650</v>
      </c>
      <c r="BG19" s="458">
        <v>128</v>
      </c>
      <c r="BH19" s="448">
        <f>BG19/BF19*100</f>
        <v>19.692307692307693</v>
      </c>
      <c r="BI19" s="458">
        <v>320</v>
      </c>
      <c r="BJ19" s="457">
        <f>BI19/BG19*10</f>
        <v>25</v>
      </c>
      <c r="BK19" s="455">
        <v>418</v>
      </c>
      <c r="BL19" s="447">
        <v>100</v>
      </c>
      <c r="BM19" s="448">
        <f>BL19/BK19*100</f>
        <v>23.923444976076556</v>
      </c>
      <c r="BN19" s="447">
        <v>130</v>
      </c>
      <c r="BO19" s="438">
        <f>BN19/BL19*10</f>
        <v>13</v>
      </c>
      <c r="BP19" s="459">
        <v>0</v>
      </c>
      <c r="BQ19" s="458"/>
      <c r="BR19" s="458"/>
      <c r="BS19" s="458"/>
      <c r="BT19" s="460"/>
      <c r="BU19" s="459">
        <v>0</v>
      </c>
      <c r="BV19" s="458"/>
      <c r="BW19" s="458"/>
      <c r="BX19" s="458"/>
      <c r="BY19" s="460"/>
      <c r="BZ19" s="461">
        <v>0</v>
      </c>
      <c r="CA19" s="458"/>
      <c r="CB19" s="448"/>
      <c r="CC19" s="458"/>
      <c r="CD19" s="437"/>
      <c r="CE19" s="444"/>
      <c r="CF19" s="452"/>
      <c r="CG19" s="453"/>
      <c r="CH19" s="452"/>
      <c r="CI19" s="437"/>
    </row>
    <row r="20" spans="1:87" s="16" customFormat="1" ht="15.75">
      <c r="A20" s="573" t="s">
        <v>23</v>
      </c>
      <c r="B20" s="570">
        <v>3256</v>
      </c>
      <c r="C20" s="431">
        <f t="shared" si="0"/>
        <v>38800</v>
      </c>
      <c r="D20" s="432">
        <f t="shared" si="1"/>
        <v>30683</v>
      </c>
      <c r="E20" s="405">
        <f t="shared" si="2"/>
        <v>79.0798969072165</v>
      </c>
      <c r="F20" s="432">
        <f t="shared" si="3"/>
        <v>67014</v>
      </c>
      <c r="G20" s="433">
        <f t="shared" si="4"/>
        <v>21.84075872633054</v>
      </c>
      <c r="H20" s="434">
        <v>5062</v>
      </c>
      <c r="I20" s="435">
        <v>4653</v>
      </c>
      <c r="J20" s="436">
        <f t="shared" si="5"/>
        <v>91.92018964836033</v>
      </c>
      <c r="K20" s="435">
        <v>9040</v>
      </c>
      <c r="L20" s="437">
        <f t="shared" si="6"/>
        <v>19.428325811304536</v>
      </c>
      <c r="M20" s="69">
        <v>0</v>
      </c>
      <c r="N20" s="428"/>
      <c r="O20" s="436"/>
      <c r="P20" s="428"/>
      <c r="Q20" s="438"/>
      <c r="R20" s="439">
        <v>0</v>
      </c>
      <c r="S20" s="440"/>
      <c r="T20" s="441"/>
      <c r="U20" s="442"/>
      <c r="V20" s="443"/>
      <c r="W20" s="444">
        <v>0</v>
      </c>
      <c r="X20" s="445"/>
      <c r="Y20" s="436"/>
      <c r="Z20" s="435"/>
      <c r="AA20" s="446"/>
      <c r="AB20" s="444">
        <v>13200</v>
      </c>
      <c r="AC20" s="447">
        <v>13200</v>
      </c>
      <c r="AD20" s="448">
        <f t="shared" si="15"/>
        <v>100</v>
      </c>
      <c r="AE20" s="447">
        <v>28201</v>
      </c>
      <c r="AF20" s="446">
        <f t="shared" si="17"/>
        <v>21.36439393939394</v>
      </c>
      <c r="AG20" s="444">
        <v>12040</v>
      </c>
      <c r="AH20" s="449">
        <v>6927</v>
      </c>
      <c r="AI20" s="450">
        <f t="shared" si="9"/>
        <v>57.53322259136212</v>
      </c>
      <c r="AJ20" s="449">
        <v>15783</v>
      </c>
      <c r="AK20" s="451">
        <f t="shared" si="10"/>
        <v>22.784755305326982</v>
      </c>
      <c r="AL20" s="444">
        <v>7099</v>
      </c>
      <c r="AM20" s="452">
        <v>5076</v>
      </c>
      <c r="AN20" s="453">
        <f t="shared" si="11"/>
        <v>71.50302859557685</v>
      </c>
      <c r="AO20" s="452">
        <v>11950</v>
      </c>
      <c r="AP20" s="437">
        <f t="shared" si="12"/>
        <v>23.542159180457052</v>
      </c>
      <c r="AQ20" s="444">
        <v>1252</v>
      </c>
      <c r="AR20" s="447">
        <v>827</v>
      </c>
      <c r="AS20" s="454">
        <f t="shared" si="13"/>
        <v>66.05431309904152</v>
      </c>
      <c r="AT20" s="447">
        <v>2040</v>
      </c>
      <c r="AU20" s="446">
        <f t="shared" si="14"/>
        <v>24.667472793228534</v>
      </c>
      <c r="AV20" s="455">
        <v>50</v>
      </c>
      <c r="AW20" s="447"/>
      <c r="AX20" s="447"/>
      <c r="AY20" s="447"/>
      <c r="AZ20" s="456"/>
      <c r="BA20" s="444">
        <v>0</v>
      </c>
      <c r="BB20" s="445"/>
      <c r="BC20" s="436"/>
      <c r="BD20" s="445"/>
      <c r="BE20" s="457"/>
      <c r="BF20" s="455">
        <v>97</v>
      </c>
      <c r="BG20" s="458"/>
      <c r="BH20" s="448"/>
      <c r="BI20" s="458"/>
      <c r="BJ20" s="457"/>
      <c r="BK20" s="455">
        <v>0</v>
      </c>
      <c r="BL20" s="447"/>
      <c r="BM20" s="448"/>
      <c r="BN20" s="447"/>
      <c r="BO20" s="438"/>
      <c r="BP20" s="459">
        <v>0</v>
      </c>
      <c r="BQ20" s="458"/>
      <c r="BR20" s="458"/>
      <c r="BS20" s="458"/>
      <c r="BT20" s="460"/>
      <c r="BU20" s="459">
        <v>0</v>
      </c>
      <c r="BV20" s="458"/>
      <c r="BW20" s="458"/>
      <c r="BX20" s="458"/>
      <c r="BY20" s="460"/>
      <c r="BZ20" s="461">
        <v>0</v>
      </c>
      <c r="CA20" s="458"/>
      <c r="CB20" s="448"/>
      <c r="CC20" s="458"/>
      <c r="CD20" s="437"/>
      <c r="CE20" s="444"/>
      <c r="CF20" s="452"/>
      <c r="CG20" s="453"/>
      <c r="CH20" s="452"/>
      <c r="CI20" s="437"/>
    </row>
    <row r="21" spans="1:87" s="16" customFormat="1" ht="15.75">
      <c r="A21" s="430" t="s">
        <v>13</v>
      </c>
      <c r="B21" s="571">
        <v>322</v>
      </c>
      <c r="C21" s="431">
        <f t="shared" si="0"/>
        <v>17202</v>
      </c>
      <c r="D21" s="432">
        <f t="shared" si="1"/>
        <v>12663</v>
      </c>
      <c r="E21" s="405">
        <f t="shared" si="2"/>
        <v>73.61353331008023</v>
      </c>
      <c r="F21" s="432">
        <f t="shared" si="3"/>
        <v>12974</v>
      </c>
      <c r="G21" s="433">
        <f t="shared" si="4"/>
        <v>10.245597409776515</v>
      </c>
      <c r="H21" s="434">
        <v>7298</v>
      </c>
      <c r="I21" s="435">
        <v>6655</v>
      </c>
      <c r="J21" s="436">
        <f t="shared" si="5"/>
        <v>91.18936694984927</v>
      </c>
      <c r="K21" s="435">
        <v>5790</v>
      </c>
      <c r="L21" s="437">
        <f t="shared" si="6"/>
        <v>8.70022539444027</v>
      </c>
      <c r="M21" s="69">
        <v>579</v>
      </c>
      <c r="N21" s="428">
        <v>579</v>
      </c>
      <c r="O21" s="436">
        <f>N21/M21*100</f>
        <v>100</v>
      </c>
      <c r="P21" s="428">
        <v>936</v>
      </c>
      <c r="Q21" s="438">
        <f>P21/N21*10</f>
        <v>16.16580310880829</v>
      </c>
      <c r="R21" s="439">
        <v>0</v>
      </c>
      <c r="S21" s="440"/>
      <c r="T21" s="441"/>
      <c r="U21" s="442"/>
      <c r="V21" s="443"/>
      <c r="W21" s="444">
        <v>0</v>
      </c>
      <c r="X21" s="445"/>
      <c r="Y21" s="436"/>
      <c r="Z21" s="435"/>
      <c r="AA21" s="446"/>
      <c r="AB21" s="444">
        <v>140</v>
      </c>
      <c r="AC21" s="447">
        <v>140</v>
      </c>
      <c r="AD21" s="448">
        <f t="shared" si="15"/>
        <v>100</v>
      </c>
      <c r="AE21" s="447">
        <v>130</v>
      </c>
      <c r="AF21" s="446">
        <f t="shared" si="17"/>
        <v>9.285714285714286</v>
      </c>
      <c r="AG21" s="444">
        <v>5705</v>
      </c>
      <c r="AH21" s="449">
        <v>1869</v>
      </c>
      <c r="AI21" s="450">
        <f t="shared" si="9"/>
        <v>32.760736196319016</v>
      </c>
      <c r="AJ21" s="449">
        <v>2324</v>
      </c>
      <c r="AK21" s="451">
        <f t="shared" si="10"/>
        <v>12.434456928838951</v>
      </c>
      <c r="AL21" s="444">
        <v>2011</v>
      </c>
      <c r="AM21" s="452">
        <v>2011</v>
      </c>
      <c r="AN21" s="453">
        <f t="shared" si="11"/>
        <v>100</v>
      </c>
      <c r="AO21" s="452">
        <v>2468</v>
      </c>
      <c r="AP21" s="437">
        <f t="shared" si="12"/>
        <v>12.272501243162605</v>
      </c>
      <c r="AQ21" s="444">
        <v>1229</v>
      </c>
      <c r="AR21" s="447">
        <v>1229</v>
      </c>
      <c r="AS21" s="454">
        <f t="shared" si="13"/>
        <v>100</v>
      </c>
      <c r="AT21" s="447">
        <v>1135</v>
      </c>
      <c r="AU21" s="446">
        <f t="shared" si="14"/>
        <v>9.235150528885272</v>
      </c>
      <c r="AV21" s="455">
        <v>0</v>
      </c>
      <c r="AW21" s="447"/>
      <c r="AX21" s="447"/>
      <c r="AY21" s="447"/>
      <c r="AZ21" s="456"/>
      <c r="BA21" s="444">
        <v>0</v>
      </c>
      <c r="BB21" s="445"/>
      <c r="BC21" s="436"/>
      <c r="BD21" s="445"/>
      <c r="BE21" s="457"/>
      <c r="BF21" s="455">
        <v>60</v>
      </c>
      <c r="BG21" s="458"/>
      <c r="BH21" s="448"/>
      <c r="BI21" s="458"/>
      <c r="BJ21" s="457"/>
      <c r="BK21" s="455">
        <v>180</v>
      </c>
      <c r="BL21" s="447">
        <v>180</v>
      </c>
      <c r="BM21" s="448">
        <f>BL21/BK21*100</f>
        <v>100</v>
      </c>
      <c r="BN21" s="447">
        <v>191</v>
      </c>
      <c r="BO21" s="438">
        <f>BN21/BL21*10</f>
        <v>10.61111111111111</v>
      </c>
      <c r="BP21" s="459">
        <v>0</v>
      </c>
      <c r="BQ21" s="458"/>
      <c r="BR21" s="458"/>
      <c r="BS21" s="458"/>
      <c r="BT21" s="460"/>
      <c r="BU21" s="459">
        <v>0</v>
      </c>
      <c r="BV21" s="458"/>
      <c r="BW21" s="458"/>
      <c r="BX21" s="458"/>
      <c r="BY21" s="460"/>
      <c r="BZ21" s="461">
        <v>0</v>
      </c>
      <c r="CA21" s="442"/>
      <c r="CB21" s="454"/>
      <c r="CC21" s="442"/>
      <c r="CD21" s="446"/>
      <c r="CE21" s="444"/>
      <c r="CF21" s="452"/>
      <c r="CG21" s="453"/>
      <c r="CH21" s="452"/>
      <c r="CI21" s="437"/>
    </row>
    <row r="22" spans="1:87" s="16" customFormat="1" ht="15.75">
      <c r="A22" s="573" t="s">
        <v>14</v>
      </c>
      <c r="B22" s="570">
        <v>882</v>
      </c>
      <c r="C22" s="431">
        <f t="shared" si="0"/>
        <v>46918</v>
      </c>
      <c r="D22" s="432">
        <f t="shared" si="1"/>
        <v>40216</v>
      </c>
      <c r="E22" s="405">
        <f t="shared" si="2"/>
        <v>85.71550364465664</v>
      </c>
      <c r="F22" s="432">
        <f t="shared" si="3"/>
        <v>72343</v>
      </c>
      <c r="G22" s="433">
        <f t="shared" si="4"/>
        <v>17.98861149791128</v>
      </c>
      <c r="H22" s="434">
        <v>19438</v>
      </c>
      <c r="I22" s="435">
        <v>17975</v>
      </c>
      <c r="J22" s="436">
        <f t="shared" si="5"/>
        <v>92.47350550468155</v>
      </c>
      <c r="K22" s="435">
        <v>27968</v>
      </c>
      <c r="L22" s="437">
        <f t="shared" si="6"/>
        <v>15.559388038942977</v>
      </c>
      <c r="M22" s="69">
        <v>819</v>
      </c>
      <c r="N22" s="428">
        <v>819</v>
      </c>
      <c r="O22" s="436">
        <f>N22/M22*100</f>
        <v>100</v>
      </c>
      <c r="P22" s="428">
        <v>1046</v>
      </c>
      <c r="Q22" s="438">
        <f>P22/N22*10</f>
        <v>12.77167277167277</v>
      </c>
      <c r="R22" s="439">
        <v>0</v>
      </c>
      <c r="S22" s="440"/>
      <c r="T22" s="441"/>
      <c r="U22" s="442"/>
      <c r="V22" s="443"/>
      <c r="W22" s="70">
        <v>0</v>
      </c>
      <c r="X22" s="471"/>
      <c r="Y22" s="436"/>
      <c r="Z22" s="435"/>
      <c r="AA22" s="446"/>
      <c r="AB22" s="444">
        <v>2617</v>
      </c>
      <c r="AC22" s="447">
        <v>2617</v>
      </c>
      <c r="AD22" s="448">
        <f t="shared" si="15"/>
        <v>100</v>
      </c>
      <c r="AE22" s="442">
        <v>3739</v>
      </c>
      <c r="AF22" s="446">
        <f t="shared" si="17"/>
        <v>14.287351929690486</v>
      </c>
      <c r="AG22" s="444">
        <v>10655</v>
      </c>
      <c r="AH22" s="467">
        <v>8322</v>
      </c>
      <c r="AI22" s="450">
        <f t="shared" si="9"/>
        <v>78.10417644298452</v>
      </c>
      <c r="AJ22" s="467">
        <v>18600</v>
      </c>
      <c r="AK22" s="451">
        <f t="shared" si="10"/>
        <v>22.350396539293442</v>
      </c>
      <c r="AL22" s="444">
        <v>9511</v>
      </c>
      <c r="AM22" s="440">
        <v>8506</v>
      </c>
      <c r="AN22" s="453">
        <f t="shared" si="11"/>
        <v>89.43328777205342</v>
      </c>
      <c r="AO22" s="440">
        <v>17897</v>
      </c>
      <c r="AP22" s="437">
        <f t="shared" si="12"/>
        <v>21.040442040912296</v>
      </c>
      <c r="AQ22" s="444">
        <v>2182</v>
      </c>
      <c r="AR22" s="440">
        <v>1881</v>
      </c>
      <c r="AS22" s="454">
        <f t="shared" si="13"/>
        <v>86.20531622364803</v>
      </c>
      <c r="AT22" s="440">
        <v>2970</v>
      </c>
      <c r="AU22" s="446">
        <f t="shared" si="14"/>
        <v>15.789473684210527</v>
      </c>
      <c r="AV22" s="455">
        <v>160</v>
      </c>
      <c r="AW22" s="454"/>
      <c r="AX22" s="454"/>
      <c r="AY22" s="454"/>
      <c r="AZ22" s="433"/>
      <c r="BA22" s="444">
        <v>182</v>
      </c>
      <c r="BB22" s="445"/>
      <c r="BC22" s="436"/>
      <c r="BD22" s="445"/>
      <c r="BE22" s="433"/>
      <c r="BF22" s="455">
        <v>758</v>
      </c>
      <c r="BG22" s="442"/>
      <c r="BH22" s="448"/>
      <c r="BI22" s="442"/>
      <c r="BJ22" s="457"/>
      <c r="BK22" s="455">
        <v>426</v>
      </c>
      <c r="BL22" s="447">
        <v>96</v>
      </c>
      <c r="BM22" s="448">
        <f>BL22/BK22*100</f>
        <v>22.535211267605636</v>
      </c>
      <c r="BN22" s="447">
        <v>123</v>
      </c>
      <c r="BO22" s="438">
        <f>BN22/BL22*10</f>
        <v>12.8125</v>
      </c>
      <c r="BP22" s="468">
        <v>0</v>
      </c>
      <c r="BQ22" s="442"/>
      <c r="BR22" s="442"/>
      <c r="BS22" s="442"/>
      <c r="BT22" s="469"/>
      <c r="BU22" s="468">
        <v>170</v>
      </c>
      <c r="BV22" s="442"/>
      <c r="BW22" s="442"/>
      <c r="BX22" s="442"/>
      <c r="BY22" s="469"/>
      <c r="BZ22" s="461">
        <v>0</v>
      </c>
      <c r="CA22" s="458"/>
      <c r="CB22" s="448"/>
      <c r="CC22" s="458"/>
      <c r="CD22" s="437"/>
      <c r="CE22" s="444"/>
      <c r="CF22" s="440"/>
      <c r="CG22" s="453"/>
      <c r="CH22" s="440"/>
      <c r="CI22" s="437"/>
    </row>
    <row r="23" spans="1:87" s="16" customFormat="1" ht="15.75">
      <c r="A23" s="573" t="s">
        <v>24</v>
      </c>
      <c r="B23" s="570">
        <v>2051</v>
      </c>
      <c r="C23" s="431">
        <f t="shared" si="0"/>
        <v>57309</v>
      </c>
      <c r="D23" s="432">
        <f t="shared" si="1"/>
        <v>48691</v>
      </c>
      <c r="E23" s="405">
        <f t="shared" si="2"/>
        <v>84.96222233855066</v>
      </c>
      <c r="F23" s="432">
        <f t="shared" si="3"/>
        <v>116602</v>
      </c>
      <c r="G23" s="433">
        <f t="shared" si="4"/>
        <v>23.947341397794254</v>
      </c>
      <c r="H23" s="434">
        <v>11690</v>
      </c>
      <c r="I23" s="435">
        <v>11310</v>
      </c>
      <c r="J23" s="436">
        <f t="shared" si="5"/>
        <v>96.74935842600513</v>
      </c>
      <c r="K23" s="435">
        <v>27447</v>
      </c>
      <c r="L23" s="437">
        <f t="shared" si="6"/>
        <v>24.267904509283817</v>
      </c>
      <c r="M23" s="69">
        <v>0</v>
      </c>
      <c r="N23" s="428"/>
      <c r="O23" s="436"/>
      <c r="P23" s="428"/>
      <c r="Q23" s="451"/>
      <c r="R23" s="439">
        <v>0</v>
      </c>
      <c r="S23" s="440"/>
      <c r="T23" s="441"/>
      <c r="U23" s="442"/>
      <c r="V23" s="443"/>
      <c r="W23" s="444">
        <v>0</v>
      </c>
      <c r="X23" s="445"/>
      <c r="Y23" s="436"/>
      <c r="Z23" s="435"/>
      <c r="AA23" s="446"/>
      <c r="AB23" s="444">
        <v>909</v>
      </c>
      <c r="AC23" s="447">
        <v>719</v>
      </c>
      <c r="AD23" s="448">
        <f t="shared" si="15"/>
        <v>79.09790979097909</v>
      </c>
      <c r="AE23" s="447">
        <v>1057</v>
      </c>
      <c r="AF23" s="446">
        <v>14.5</v>
      </c>
      <c r="AG23" s="444">
        <v>28086</v>
      </c>
      <c r="AH23" s="449">
        <v>22199</v>
      </c>
      <c r="AI23" s="450">
        <f t="shared" si="9"/>
        <v>79.03937905006053</v>
      </c>
      <c r="AJ23" s="449">
        <v>51057</v>
      </c>
      <c r="AK23" s="451">
        <f>AJ23/AH23*10</f>
        <v>22.999684670480654</v>
      </c>
      <c r="AL23" s="444">
        <v>14642</v>
      </c>
      <c r="AM23" s="452">
        <v>13965</v>
      </c>
      <c r="AN23" s="453">
        <f t="shared" si="11"/>
        <v>95.37631471110504</v>
      </c>
      <c r="AO23" s="452">
        <v>35610</v>
      </c>
      <c r="AP23" s="437">
        <f t="shared" si="12"/>
        <v>25.49946294307197</v>
      </c>
      <c r="AQ23" s="444">
        <v>858</v>
      </c>
      <c r="AR23" s="447">
        <v>437</v>
      </c>
      <c r="AS23" s="454">
        <f t="shared" si="13"/>
        <v>50.93240093240093</v>
      </c>
      <c r="AT23" s="447">
        <v>1304</v>
      </c>
      <c r="AU23" s="446">
        <f t="shared" si="14"/>
        <v>29.839816933638446</v>
      </c>
      <c r="AV23" s="455">
        <v>35</v>
      </c>
      <c r="AW23" s="447"/>
      <c r="AX23" s="447"/>
      <c r="AY23" s="447"/>
      <c r="AZ23" s="456"/>
      <c r="BA23" s="444">
        <v>0</v>
      </c>
      <c r="BB23" s="445"/>
      <c r="BC23" s="436"/>
      <c r="BD23" s="445"/>
      <c r="BE23" s="457"/>
      <c r="BF23" s="455">
        <v>168</v>
      </c>
      <c r="BG23" s="458">
        <v>61</v>
      </c>
      <c r="BH23" s="448">
        <f>BG23/BF23*100</f>
        <v>36.30952380952381</v>
      </c>
      <c r="BI23" s="458">
        <v>127</v>
      </c>
      <c r="BJ23" s="457">
        <f>BI23/BG23*10</f>
        <v>20.81967213114754</v>
      </c>
      <c r="BK23" s="455">
        <v>0</v>
      </c>
      <c r="BL23" s="447"/>
      <c r="BM23" s="448"/>
      <c r="BN23" s="447"/>
      <c r="BO23" s="472"/>
      <c r="BP23" s="459">
        <v>0</v>
      </c>
      <c r="BQ23" s="458"/>
      <c r="BR23" s="458"/>
      <c r="BS23" s="458"/>
      <c r="BT23" s="460"/>
      <c r="BU23" s="459">
        <v>921</v>
      </c>
      <c r="BV23" s="458"/>
      <c r="BW23" s="458"/>
      <c r="BX23" s="458"/>
      <c r="BY23" s="460"/>
      <c r="BZ23" s="461">
        <v>0</v>
      </c>
      <c r="CA23" s="458"/>
      <c r="CB23" s="448"/>
      <c r="CC23" s="458"/>
      <c r="CD23" s="437"/>
      <c r="CE23" s="444"/>
      <c r="CF23" s="452"/>
      <c r="CG23" s="453"/>
      <c r="CH23" s="452"/>
      <c r="CI23" s="437"/>
    </row>
    <row r="24" spans="1:87" s="16" customFormat="1" ht="18.75" customHeight="1" thickBot="1">
      <c r="A24" s="582" t="s">
        <v>15</v>
      </c>
      <c r="B24" s="572">
        <v>730</v>
      </c>
      <c r="C24" s="473">
        <f t="shared" si="0"/>
        <v>52954</v>
      </c>
      <c r="D24" s="432">
        <f t="shared" si="1"/>
        <v>46817</v>
      </c>
      <c r="E24" s="474">
        <f t="shared" si="2"/>
        <v>88.41069607583941</v>
      </c>
      <c r="F24" s="432">
        <f t="shared" si="3"/>
        <v>131377</v>
      </c>
      <c r="G24" s="433">
        <f t="shared" si="4"/>
        <v>28.0618151526155</v>
      </c>
      <c r="H24" s="475">
        <v>23568</v>
      </c>
      <c r="I24" s="476">
        <v>22636</v>
      </c>
      <c r="J24" s="477">
        <f t="shared" si="5"/>
        <v>96.04548540393755</v>
      </c>
      <c r="K24" s="476">
        <v>63348</v>
      </c>
      <c r="L24" s="478">
        <f t="shared" si="6"/>
        <v>27.985509807386464</v>
      </c>
      <c r="M24" s="479">
        <v>2489</v>
      </c>
      <c r="N24" s="480">
        <v>2489</v>
      </c>
      <c r="O24" s="481">
        <f>N24/M24*100</f>
        <v>100</v>
      </c>
      <c r="P24" s="480">
        <v>5146</v>
      </c>
      <c r="Q24" s="478">
        <f>P24/N24*10</f>
        <v>20.674969867416632</v>
      </c>
      <c r="R24" s="482">
        <v>10</v>
      </c>
      <c r="S24" s="483">
        <v>10</v>
      </c>
      <c r="T24" s="441">
        <f>S24/R24*100</f>
        <v>100</v>
      </c>
      <c r="U24" s="484">
        <v>30</v>
      </c>
      <c r="V24" s="443">
        <f>U24/S24*10</f>
        <v>30</v>
      </c>
      <c r="W24" s="485">
        <v>0</v>
      </c>
      <c r="X24" s="486"/>
      <c r="Y24" s="477"/>
      <c r="Z24" s="476"/>
      <c r="AA24" s="487"/>
      <c r="AB24" s="485">
        <v>772</v>
      </c>
      <c r="AC24" s="488">
        <v>772</v>
      </c>
      <c r="AD24" s="448">
        <f t="shared" si="15"/>
        <v>100</v>
      </c>
      <c r="AE24" s="488">
        <v>1618</v>
      </c>
      <c r="AF24" s="446">
        <f t="shared" si="17"/>
        <v>20.958549222797927</v>
      </c>
      <c r="AG24" s="485">
        <v>1807</v>
      </c>
      <c r="AH24" s="489">
        <v>1669</v>
      </c>
      <c r="AI24" s="450">
        <f t="shared" si="9"/>
        <v>92.36303265080244</v>
      </c>
      <c r="AJ24" s="489">
        <v>3350</v>
      </c>
      <c r="AK24" s="487">
        <f t="shared" si="10"/>
        <v>20.07189934092271</v>
      </c>
      <c r="AL24" s="485">
        <v>19650</v>
      </c>
      <c r="AM24" s="490">
        <v>18427</v>
      </c>
      <c r="AN24" s="491">
        <f t="shared" si="11"/>
        <v>93.7760814249364</v>
      </c>
      <c r="AO24" s="490">
        <v>55953</v>
      </c>
      <c r="AP24" s="437">
        <f t="shared" si="12"/>
        <v>30.364682259727577</v>
      </c>
      <c r="AQ24" s="485">
        <v>1214</v>
      </c>
      <c r="AR24" s="488">
        <v>474</v>
      </c>
      <c r="AS24" s="492">
        <f t="shared" si="13"/>
        <v>39.04448105436573</v>
      </c>
      <c r="AT24" s="488">
        <v>972</v>
      </c>
      <c r="AU24" s="446">
        <f t="shared" si="14"/>
        <v>20.50632911392405</v>
      </c>
      <c r="AV24" s="455">
        <v>2468</v>
      </c>
      <c r="AW24" s="447"/>
      <c r="AX24" s="447"/>
      <c r="AY24" s="447"/>
      <c r="AZ24" s="456"/>
      <c r="BA24" s="493">
        <v>151</v>
      </c>
      <c r="BB24" s="486"/>
      <c r="BC24" s="477"/>
      <c r="BD24" s="486"/>
      <c r="BE24" s="494"/>
      <c r="BF24" s="495">
        <v>410</v>
      </c>
      <c r="BG24" s="496"/>
      <c r="BH24" s="585"/>
      <c r="BI24" s="496"/>
      <c r="BJ24" s="497"/>
      <c r="BK24" s="495">
        <v>340</v>
      </c>
      <c r="BL24" s="488">
        <v>340</v>
      </c>
      <c r="BM24" s="448">
        <f>BL24/BK24*100</f>
        <v>100</v>
      </c>
      <c r="BN24" s="488">
        <v>960</v>
      </c>
      <c r="BO24" s="438">
        <f>BN24/BL24*10</f>
        <v>28.23529411764706</v>
      </c>
      <c r="BP24" s="588">
        <v>0</v>
      </c>
      <c r="BQ24" s="496"/>
      <c r="BR24" s="496"/>
      <c r="BS24" s="496"/>
      <c r="BT24" s="589"/>
      <c r="BU24" s="459">
        <v>75</v>
      </c>
      <c r="BV24" s="458"/>
      <c r="BW24" s="458"/>
      <c r="BX24" s="458"/>
      <c r="BY24" s="460"/>
      <c r="BZ24" s="563">
        <v>0</v>
      </c>
      <c r="CA24" s="564"/>
      <c r="CB24" s="565"/>
      <c r="CC24" s="564"/>
      <c r="CD24" s="566"/>
      <c r="CE24" s="485"/>
      <c r="CF24" s="490"/>
      <c r="CG24" s="491"/>
      <c r="CH24" s="490"/>
      <c r="CI24" s="437"/>
    </row>
    <row r="25" spans="1:87" s="16" customFormat="1" ht="16.5" thickBot="1">
      <c r="A25" s="498" t="s">
        <v>26</v>
      </c>
      <c r="B25" s="499">
        <f>SUM(B4:B24)</f>
        <v>13896</v>
      </c>
      <c r="C25" s="500">
        <f>SUM(H25+M25+R25+W25+AB25+AG25+AL25+AQ25+AV25+BA25+BF25+BK25+BP25+BU25+BZ25)</f>
        <v>617408</v>
      </c>
      <c r="D25" s="500">
        <f>SUM(D4:D24)</f>
        <v>540515</v>
      </c>
      <c r="E25" s="501">
        <f t="shared" si="2"/>
        <v>87.54583678863895</v>
      </c>
      <c r="F25" s="500">
        <f>SUM(F4:F24)</f>
        <v>1092995</v>
      </c>
      <c r="G25" s="502">
        <f t="shared" si="4"/>
        <v>20.221362959399833</v>
      </c>
      <c r="H25" s="503">
        <f>SUM(H4:H24)</f>
        <v>248603</v>
      </c>
      <c r="I25" s="504">
        <f>SUM(I4:I24)</f>
        <v>239085</v>
      </c>
      <c r="J25" s="505">
        <f t="shared" si="5"/>
        <v>96.17140581569812</v>
      </c>
      <c r="K25" s="504">
        <f>SUM(K4:K24)</f>
        <v>472062</v>
      </c>
      <c r="L25" s="506">
        <f t="shared" si="6"/>
        <v>19.74452600539557</v>
      </c>
      <c r="M25" s="503">
        <f>SUM(M4:M24)</f>
        <v>11152</v>
      </c>
      <c r="N25" s="504">
        <f>SUM(N4:N24)</f>
        <v>10884</v>
      </c>
      <c r="O25" s="505">
        <f>N25/M25*100</f>
        <v>97.59684361549498</v>
      </c>
      <c r="P25" s="504">
        <f>SUM(P4:P24)</f>
        <v>20078</v>
      </c>
      <c r="Q25" s="506">
        <f>P25/N25*10</f>
        <v>18.44726203601617</v>
      </c>
      <c r="R25" s="507">
        <f>SUM(R4:R24)</f>
        <v>360</v>
      </c>
      <c r="S25" s="500">
        <f>SUM(S4:S24)</f>
        <v>360</v>
      </c>
      <c r="T25" s="501">
        <f>S25/R25*100</f>
        <v>100</v>
      </c>
      <c r="U25" s="500">
        <f>SUM(U4:U24)</f>
        <v>254</v>
      </c>
      <c r="V25" s="506">
        <f>U25/S25*10</f>
        <v>7.055555555555556</v>
      </c>
      <c r="W25" s="503">
        <f>SUM(W4:W24)</f>
        <v>136</v>
      </c>
      <c r="X25" s="504">
        <f>SUM(X4:X24)</f>
        <v>136</v>
      </c>
      <c r="Y25" s="505">
        <f>X25/W25*100</f>
        <v>100</v>
      </c>
      <c r="Z25" s="504">
        <f>SUM(Z4:Z24)</f>
        <v>180</v>
      </c>
      <c r="AA25" s="506">
        <f>Z25/X25*10</f>
        <v>13.235294117647058</v>
      </c>
      <c r="AB25" s="503">
        <f>SUM(AB4:AB24)</f>
        <v>26591</v>
      </c>
      <c r="AC25" s="504">
        <f>SUM(AC4:AC24)</f>
        <v>25556</v>
      </c>
      <c r="AD25" s="501">
        <f t="shared" si="15"/>
        <v>96.10770561468166</v>
      </c>
      <c r="AE25" s="504">
        <f>SUM(AE4:AE24)</f>
        <v>46372</v>
      </c>
      <c r="AF25" s="508">
        <f t="shared" si="17"/>
        <v>18.145249647832213</v>
      </c>
      <c r="AG25" s="503">
        <f>SUM(AG4:AG24)</f>
        <v>124567</v>
      </c>
      <c r="AH25" s="504">
        <f>SUM(AH4:AH24)</f>
        <v>93053</v>
      </c>
      <c r="AI25" s="509">
        <f t="shared" si="9"/>
        <v>74.7011648349884</v>
      </c>
      <c r="AJ25" s="504">
        <f>SUM(AJ4:AJ24)</f>
        <v>178779</v>
      </c>
      <c r="AK25" s="506">
        <f t="shared" si="10"/>
        <v>19.212599271382974</v>
      </c>
      <c r="AL25" s="503">
        <f>SUM(AL4:AL24)</f>
        <v>159719</v>
      </c>
      <c r="AM25" s="510">
        <f>SUM(AM4:AM24)</f>
        <v>146628</v>
      </c>
      <c r="AN25" s="501">
        <f t="shared" si="11"/>
        <v>91.80373030134173</v>
      </c>
      <c r="AO25" s="510">
        <f>SUM(AO4:AO24)</f>
        <v>340137</v>
      </c>
      <c r="AP25" s="506">
        <f t="shared" si="12"/>
        <v>23.19727473606678</v>
      </c>
      <c r="AQ25" s="503">
        <f>SUM(AQ4:AQ24)</f>
        <v>27238</v>
      </c>
      <c r="AR25" s="510">
        <f>SUM(AR4:AR24)</f>
        <v>22352</v>
      </c>
      <c r="AS25" s="511">
        <f t="shared" si="13"/>
        <v>82.06182539099787</v>
      </c>
      <c r="AT25" s="510">
        <f>SUM(AT4:AT24)</f>
        <v>32072</v>
      </c>
      <c r="AU25" s="506">
        <f t="shared" si="14"/>
        <v>14.348604151753758</v>
      </c>
      <c r="AV25" s="512">
        <f>SUM(AV4:AV24)</f>
        <v>5190</v>
      </c>
      <c r="AW25" s="513"/>
      <c r="AX25" s="513"/>
      <c r="AY25" s="513"/>
      <c r="AZ25" s="514"/>
      <c r="BA25" s="515">
        <f>SUM(BA4:BA24)</f>
        <v>4532</v>
      </c>
      <c r="BB25" s="500">
        <f>SUM(BB4:BB24)</f>
        <v>135</v>
      </c>
      <c r="BC25" s="501">
        <f>BB25/BA25*100</f>
        <v>2.9788172992056485</v>
      </c>
      <c r="BD25" s="501">
        <f>SUM(BD4:BD24)</f>
        <v>91</v>
      </c>
      <c r="BE25" s="516">
        <f>BD25/BB25*10</f>
        <v>6.7407407407407405</v>
      </c>
      <c r="BF25" s="515">
        <f>SUM(BF4:BF24)</f>
        <v>4921</v>
      </c>
      <c r="BG25" s="510">
        <f>SUM(BG4:BG24)</f>
        <v>974</v>
      </c>
      <c r="BH25" s="501">
        <f>BG25/BF25*100</f>
        <v>19.79272505588295</v>
      </c>
      <c r="BI25" s="510">
        <f>SUM(BI4:BI24)</f>
        <v>944</v>
      </c>
      <c r="BJ25" s="502">
        <f>BI25/BG25*10</f>
        <v>9.69199178644764</v>
      </c>
      <c r="BK25" s="515">
        <f>SUM(BK4:BK24)</f>
        <v>1477</v>
      </c>
      <c r="BL25" s="500">
        <f>SUM(BL4:BL24)</f>
        <v>783</v>
      </c>
      <c r="BM25" s="501">
        <f>BL25/BK25*100</f>
        <v>53.012863913337846</v>
      </c>
      <c r="BN25" s="500">
        <f>SUM(BN4:BN24)</f>
        <v>1517</v>
      </c>
      <c r="BO25" s="506">
        <f>BN25/BL25*10</f>
        <v>19.374201787994892</v>
      </c>
      <c r="BP25" s="567">
        <f>SUM(BP4:BP24)</f>
        <v>303</v>
      </c>
      <c r="BQ25" s="591">
        <f>SUM(BQ4:BQ24)</f>
        <v>60</v>
      </c>
      <c r="BR25" s="592">
        <f>BQ25/BP25*100</f>
        <v>19.801980198019802</v>
      </c>
      <c r="BS25" s="591">
        <f>SUM(BS4:BS24)</f>
        <v>42</v>
      </c>
      <c r="BT25" s="593">
        <f>BS25/BQ25*10</f>
        <v>7</v>
      </c>
      <c r="BU25" s="517">
        <f>SUM(BU5:BU24)</f>
        <v>1374</v>
      </c>
      <c r="BV25" s="518"/>
      <c r="BW25" s="518"/>
      <c r="BX25" s="518"/>
      <c r="BY25" s="519"/>
      <c r="BZ25" s="567">
        <f>SUM(BZ4:BZ24)</f>
        <v>1245</v>
      </c>
      <c r="CA25" s="500">
        <f>SUM(CA4:CA24)</f>
        <v>509</v>
      </c>
      <c r="CB25" s="501">
        <f>CA25/BZ25*100</f>
        <v>40.88353413654618</v>
      </c>
      <c r="CC25" s="500">
        <f>SUM(CC4:CC24)</f>
        <v>509</v>
      </c>
      <c r="CD25" s="501">
        <f>CC25/CA25*10</f>
        <v>10</v>
      </c>
      <c r="CE25" s="503">
        <f>SUM(CE4:CE24)</f>
        <v>0</v>
      </c>
      <c r="CF25" s="510">
        <f>SUM(CF4:CF24)</f>
        <v>0</v>
      </c>
      <c r="CG25" s="501" t="e">
        <f>CF25/CE25*100</f>
        <v>#DIV/0!</v>
      </c>
      <c r="CH25" s="510">
        <f>SUM(CH4:CH24)</f>
        <v>0</v>
      </c>
      <c r="CI25" s="506" t="e">
        <f>CH25/CF25*10</f>
        <v>#DIV/0!</v>
      </c>
    </row>
    <row r="26" spans="1:87" s="16" customFormat="1" ht="16.5" thickBot="1">
      <c r="A26" s="520" t="s">
        <v>16</v>
      </c>
      <c r="B26" s="521">
        <v>6940</v>
      </c>
      <c r="C26" s="522">
        <v>591977</v>
      </c>
      <c r="D26" s="523">
        <v>562862</v>
      </c>
      <c r="E26" s="524">
        <v>95.08173459441836</v>
      </c>
      <c r="F26" s="523">
        <v>1216779</v>
      </c>
      <c r="G26" s="525">
        <v>21.617714466423386</v>
      </c>
      <c r="H26" s="526">
        <v>268474</v>
      </c>
      <c r="I26" s="527">
        <v>267766</v>
      </c>
      <c r="J26" s="528">
        <v>99.73628731273791</v>
      </c>
      <c r="K26" s="527">
        <v>687492</v>
      </c>
      <c r="L26" s="529">
        <v>25.675104382184447</v>
      </c>
      <c r="M26" s="530">
        <v>15884</v>
      </c>
      <c r="N26" s="531">
        <v>15884</v>
      </c>
      <c r="O26" s="532">
        <v>100</v>
      </c>
      <c r="P26" s="531">
        <v>37185</v>
      </c>
      <c r="Q26" s="533">
        <v>23.41035003777386</v>
      </c>
      <c r="R26" s="534">
        <v>840</v>
      </c>
      <c r="S26" s="535">
        <v>840</v>
      </c>
      <c r="T26" s="536">
        <v>100</v>
      </c>
      <c r="U26" s="537">
        <v>1183</v>
      </c>
      <c r="V26" s="538">
        <v>14.083333333333334</v>
      </c>
      <c r="W26" s="539">
        <v>50</v>
      </c>
      <c r="X26" s="540">
        <v>0</v>
      </c>
      <c r="Y26" s="540">
        <v>0</v>
      </c>
      <c r="Z26" s="540">
        <v>0</v>
      </c>
      <c r="AA26" s="541">
        <v>0</v>
      </c>
      <c r="AB26" s="539">
        <v>16806</v>
      </c>
      <c r="AC26" s="540">
        <v>14683</v>
      </c>
      <c r="AD26" s="532">
        <v>87.3676068070927</v>
      </c>
      <c r="AE26" s="540">
        <v>18118</v>
      </c>
      <c r="AF26" s="542">
        <v>12.339440168902813</v>
      </c>
      <c r="AG26" s="539">
        <v>113674</v>
      </c>
      <c r="AH26" s="540">
        <v>103487</v>
      </c>
      <c r="AI26" s="532">
        <v>91.03840807924416</v>
      </c>
      <c r="AJ26" s="540">
        <v>183972</v>
      </c>
      <c r="AK26" s="542">
        <v>17.777305362026148</v>
      </c>
      <c r="AL26" s="539">
        <v>128763</v>
      </c>
      <c r="AM26" s="540">
        <v>125687</v>
      </c>
      <c r="AN26" s="532">
        <v>97.61111499421418</v>
      </c>
      <c r="AO26" s="540">
        <v>242795</v>
      </c>
      <c r="AP26" s="542">
        <v>19.317431397041858</v>
      </c>
      <c r="AQ26" s="539">
        <v>31345</v>
      </c>
      <c r="AR26" s="540">
        <v>29793</v>
      </c>
      <c r="AS26" s="532">
        <v>95.04865209762322</v>
      </c>
      <c r="AT26" s="540">
        <v>41465</v>
      </c>
      <c r="AU26" s="542">
        <v>13.917698788305978</v>
      </c>
      <c r="AV26" s="543">
        <v>3266</v>
      </c>
      <c r="AW26" s="544">
        <v>0</v>
      </c>
      <c r="AX26" s="544">
        <v>0</v>
      </c>
      <c r="AY26" s="544">
        <v>0</v>
      </c>
      <c r="AZ26" s="545"/>
      <c r="BA26" s="546">
        <v>1686</v>
      </c>
      <c r="BB26" s="547">
        <v>484</v>
      </c>
      <c r="BC26" s="547">
        <v>28.706998813760382</v>
      </c>
      <c r="BD26" s="547">
        <v>570</v>
      </c>
      <c r="BE26" s="548">
        <v>11.776859504132231</v>
      </c>
      <c r="BF26" s="549">
        <v>5993</v>
      </c>
      <c r="BG26" s="540">
        <v>1118</v>
      </c>
      <c r="BH26" s="532">
        <v>18.655097613882862</v>
      </c>
      <c r="BI26" s="540">
        <v>1134</v>
      </c>
      <c r="BJ26" s="542">
        <v>10.143112701252237</v>
      </c>
      <c r="BK26" s="550">
        <v>1581</v>
      </c>
      <c r="BL26" s="551">
        <v>1551</v>
      </c>
      <c r="BM26" s="524">
        <v>98.10246679316889</v>
      </c>
      <c r="BN26" s="551">
        <v>2123</v>
      </c>
      <c r="BO26" s="529">
        <v>13.687943262411348</v>
      </c>
      <c r="BP26" s="546">
        <v>1223</v>
      </c>
      <c r="BQ26" s="547">
        <v>498</v>
      </c>
      <c r="BR26" s="547">
        <v>40.71954210956664</v>
      </c>
      <c r="BS26" s="547">
        <v>370</v>
      </c>
      <c r="BT26" s="590">
        <v>7.429718875502008</v>
      </c>
      <c r="BU26" s="543">
        <v>1336</v>
      </c>
      <c r="BV26" s="544"/>
      <c r="BW26" s="544"/>
      <c r="BX26" s="544"/>
      <c r="BY26" s="552"/>
      <c r="BZ26" s="550">
        <v>1106</v>
      </c>
      <c r="CA26" s="551">
        <v>1026</v>
      </c>
      <c r="CB26" s="524">
        <v>92.76672694394213</v>
      </c>
      <c r="CC26" s="551">
        <v>358</v>
      </c>
      <c r="CD26" s="529">
        <v>3.489278752436647</v>
      </c>
      <c r="CE26" s="553">
        <v>133117</v>
      </c>
      <c r="CF26" s="551">
        <v>0</v>
      </c>
      <c r="CG26" s="551">
        <v>0</v>
      </c>
      <c r="CH26" s="551">
        <v>0</v>
      </c>
      <c r="CI26" s="554">
        <v>0</v>
      </c>
    </row>
  </sheetData>
  <sheetProtection/>
  <mergeCells count="20">
    <mergeCell ref="AB2:AF2"/>
    <mergeCell ref="AG2:AK2"/>
    <mergeCell ref="AL2:AP2"/>
    <mergeCell ref="AQ2:AU2"/>
    <mergeCell ref="A1:AA1"/>
    <mergeCell ref="A2:A3"/>
    <mergeCell ref="B2:B3"/>
    <mergeCell ref="C2:G2"/>
    <mergeCell ref="H2:L2"/>
    <mergeCell ref="M2:Q2"/>
    <mergeCell ref="R2:V2"/>
    <mergeCell ref="W2:AA2"/>
    <mergeCell ref="AV2:AZ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9" r:id="rId1"/>
  <colBreaks count="2" manualBreakCount="2">
    <brk id="22" max="25" man="1"/>
    <brk id="5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28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A29" sqref="AA29"/>
    </sheetView>
  </sheetViews>
  <sheetFormatPr defaultColWidth="9.00390625" defaultRowHeight="12.75"/>
  <cols>
    <col min="1" max="1" width="25.25390625" style="16" customWidth="1"/>
    <col min="2" max="2" width="9.875" style="16" customWidth="1"/>
    <col min="3" max="3" width="7.625" style="16" customWidth="1"/>
    <col min="4" max="4" width="6.125" style="16" customWidth="1"/>
    <col min="5" max="5" width="7.625" style="16" hidden="1" customWidth="1"/>
    <col min="6" max="6" width="6.375" style="16" hidden="1" customWidth="1"/>
    <col min="7" max="7" width="7.00390625" style="16" hidden="1" customWidth="1"/>
    <col min="8" max="8" width="6.375" style="16" hidden="1" customWidth="1"/>
    <col min="9" max="9" width="5.875" style="16" hidden="1" customWidth="1"/>
    <col min="10" max="10" width="8.75390625" style="0" bestFit="1" customWidth="1"/>
    <col min="11" max="11" width="5.00390625" style="0" customWidth="1"/>
    <col min="12" max="12" width="5.625" style="0" customWidth="1"/>
    <col min="13" max="13" width="5.875" style="0" customWidth="1"/>
    <col min="14" max="14" width="5.00390625" style="0" bestFit="1" customWidth="1"/>
    <col min="15" max="15" width="7.625" style="0" bestFit="1" customWidth="1"/>
    <col min="16" max="16" width="4.375" style="0" bestFit="1" customWidth="1"/>
    <col min="17" max="17" width="4.375" style="0" customWidth="1"/>
    <col min="18" max="18" width="5.625" style="0" bestFit="1" customWidth="1"/>
    <col min="19" max="19" width="6.125" style="0" customWidth="1"/>
    <col min="20" max="20" width="6.875" style="0" bestFit="1" customWidth="1"/>
    <col min="21" max="22" width="3.875" style="0" bestFit="1" customWidth="1"/>
    <col min="23" max="23" width="13.125" style="0" bestFit="1" customWidth="1"/>
    <col min="24" max="24" width="7.625" style="0" bestFit="1" customWidth="1"/>
    <col min="25" max="25" width="5.875" style="0" customWidth="1"/>
    <col min="26" max="26" width="5.375" style="0" customWidth="1"/>
    <col min="27" max="27" width="6.875" style="0" customWidth="1"/>
    <col min="28" max="28" width="7.875" style="0" customWidth="1"/>
    <col min="29" max="29" width="8.00390625" style="0" customWidth="1"/>
    <col min="30" max="30" width="6.375" style="0" bestFit="1" customWidth="1"/>
    <col min="31" max="31" width="6.75390625" style="0" customWidth="1"/>
    <col min="32" max="32" width="6.375" style="0" bestFit="1" customWidth="1"/>
    <col min="33" max="33" width="6.00390625" style="0" customWidth="1"/>
    <col min="34" max="34" width="0.2421875" style="0" customWidth="1"/>
    <col min="35" max="35" width="5.75390625" style="0" customWidth="1"/>
    <col min="36" max="36" width="6.00390625" style="0" customWidth="1"/>
    <col min="37" max="37" width="5.875" style="0" customWidth="1"/>
    <col min="38" max="38" width="4.75390625" style="0" bestFit="1" customWidth="1"/>
    <col min="39" max="39" width="6.875" style="0" hidden="1" customWidth="1"/>
    <col min="40" max="42" width="3.875" style="0" hidden="1" customWidth="1"/>
    <col min="43" max="43" width="7.625" style="0" bestFit="1" customWidth="1"/>
    <col min="44" max="44" width="6.00390625" style="0" customWidth="1"/>
    <col min="45" max="45" width="5.75390625" style="0" customWidth="1"/>
    <col min="46" max="46" width="7.00390625" style="0" customWidth="1"/>
    <col min="47" max="47" width="6.375" style="0" customWidth="1"/>
    <col min="48" max="48" width="7.125" style="0" customWidth="1"/>
    <col min="49" max="49" width="5.00390625" style="0" customWidth="1"/>
    <col min="50" max="50" width="6.00390625" style="0" customWidth="1"/>
    <col min="51" max="51" width="5.75390625" style="0" customWidth="1"/>
    <col min="52" max="52" width="6.375" style="0" customWidth="1"/>
    <col min="53" max="53" width="7.25390625" style="0" customWidth="1"/>
    <col min="54" max="54" width="4.875" style="0" customWidth="1"/>
    <col min="55" max="55" width="5.875" style="0" customWidth="1"/>
    <col min="56" max="56" width="6.625" style="0" customWidth="1"/>
    <col min="57" max="57" width="7.25390625" style="0" customWidth="1"/>
    <col min="58" max="58" width="6.875" style="0" hidden="1" customWidth="1"/>
    <col min="59" max="61" width="3.875" style="0" hidden="1" customWidth="1"/>
    <col min="62" max="62" width="9.25390625" style="0" hidden="1" customWidth="1"/>
  </cols>
  <sheetData>
    <row r="1" spans="1:62" s="16" customFormat="1" ht="36.75" customHeight="1" thickBot="1">
      <c r="A1" s="68"/>
      <c r="B1" s="616" t="s">
        <v>55</v>
      </c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598">
        <v>43711</v>
      </c>
      <c r="AF1" s="599"/>
      <c r="AG1" s="599"/>
      <c r="AH1" s="356"/>
      <c r="AI1" s="356"/>
      <c r="AJ1" s="356"/>
      <c r="AK1" s="356"/>
      <c r="AL1" s="356"/>
      <c r="AM1" s="357"/>
      <c r="AN1" s="357"/>
      <c r="AO1" s="357"/>
      <c r="AP1" s="357"/>
      <c r="AQ1" s="357"/>
      <c r="AR1" s="354"/>
      <c r="AS1" s="354"/>
      <c r="AT1" s="355"/>
      <c r="AU1" s="355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</row>
    <row r="2" spans="1:62" s="16" customFormat="1" ht="22.5" customHeight="1" thickBot="1">
      <c r="A2" s="622" t="s">
        <v>17</v>
      </c>
      <c r="B2" s="630" t="s">
        <v>48</v>
      </c>
      <c r="C2" s="631"/>
      <c r="D2" s="601"/>
      <c r="E2" s="623" t="s">
        <v>27</v>
      </c>
      <c r="F2" s="623"/>
      <c r="G2" s="623"/>
      <c r="H2" s="623"/>
      <c r="I2" s="623"/>
      <c r="J2" s="626" t="s">
        <v>28</v>
      </c>
      <c r="K2" s="627"/>
      <c r="L2" s="627"/>
      <c r="M2" s="627"/>
      <c r="N2" s="628"/>
      <c r="O2" s="626" t="s">
        <v>49</v>
      </c>
      <c r="P2" s="627"/>
      <c r="Q2" s="627"/>
      <c r="R2" s="627"/>
      <c r="S2" s="627"/>
      <c r="T2" s="627" t="s">
        <v>29</v>
      </c>
      <c r="U2" s="627"/>
      <c r="V2" s="627"/>
      <c r="W2" s="628"/>
      <c r="X2" s="626" t="s">
        <v>30</v>
      </c>
      <c r="Y2" s="627"/>
      <c r="Z2" s="627"/>
      <c r="AA2" s="627"/>
      <c r="AB2" s="629"/>
      <c r="AC2" s="624" t="s">
        <v>31</v>
      </c>
      <c r="AD2" s="625"/>
      <c r="AE2" s="625"/>
      <c r="AF2" s="625"/>
      <c r="AG2" s="625"/>
      <c r="AH2" s="625" t="s">
        <v>32</v>
      </c>
      <c r="AI2" s="625"/>
      <c r="AJ2" s="625"/>
      <c r="AK2" s="625"/>
      <c r="AL2" s="625"/>
      <c r="AM2" s="634" t="s">
        <v>50</v>
      </c>
      <c r="AN2" s="634"/>
      <c r="AO2" s="634"/>
      <c r="AP2" s="635"/>
      <c r="AQ2" s="625" t="s">
        <v>33</v>
      </c>
      <c r="AR2" s="625"/>
      <c r="AS2" s="625"/>
      <c r="AT2" s="625"/>
      <c r="AU2" s="625"/>
      <c r="AV2" s="625" t="s">
        <v>34</v>
      </c>
      <c r="AW2" s="625"/>
      <c r="AX2" s="625"/>
      <c r="AY2" s="625"/>
      <c r="AZ2" s="625"/>
      <c r="BA2" s="625" t="s">
        <v>35</v>
      </c>
      <c r="BB2" s="625"/>
      <c r="BC2" s="625"/>
      <c r="BD2" s="625"/>
      <c r="BE2" s="625"/>
      <c r="BF2" s="632" t="s">
        <v>51</v>
      </c>
      <c r="BG2" s="633"/>
      <c r="BH2" s="633"/>
      <c r="BI2" s="633"/>
      <c r="BJ2" s="633"/>
    </row>
    <row r="3" spans="1:62" s="16" customFormat="1" ht="117" customHeight="1" thickBot="1">
      <c r="A3" s="622"/>
      <c r="B3" s="17" t="s">
        <v>36</v>
      </c>
      <c r="C3" s="18" t="s">
        <v>37</v>
      </c>
      <c r="D3" s="18" t="s">
        <v>1</v>
      </c>
      <c r="E3" s="184" t="s">
        <v>36</v>
      </c>
      <c r="F3" s="185" t="s">
        <v>37</v>
      </c>
      <c r="G3" s="185" t="s">
        <v>1</v>
      </c>
      <c r="H3" s="185" t="s">
        <v>38</v>
      </c>
      <c r="I3" s="186" t="s">
        <v>39</v>
      </c>
      <c r="J3" s="17" t="s">
        <v>36</v>
      </c>
      <c r="K3" s="18" t="s">
        <v>40</v>
      </c>
      <c r="L3" s="338" t="s">
        <v>1</v>
      </c>
      <c r="M3" s="18" t="s">
        <v>41</v>
      </c>
      <c r="N3" s="19" t="s">
        <v>39</v>
      </c>
      <c r="O3" s="337" t="s">
        <v>36</v>
      </c>
      <c r="P3" s="337" t="s">
        <v>40</v>
      </c>
      <c r="Q3" s="338" t="s">
        <v>1</v>
      </c>
      <c r="R3" s="337" t="s">
        <v>41</v>
      </c>
      <c r="S3" s="337" t="s">
        <v>39</v>
      </c>
      <c r="T3" s="337" t="s">
        <v>36</v>
      </c>
      <c r="U3" s="337" t="s">
        <v>40</v>
      </c>
      <c r="V3" s="337" t="s">
        <v>41</v>
      </c>
      <c r="W3" s="337" t="s">
        <v>42</v>
      </c>
      <c r="X3" s="17" t="s">
        <v>36</v>
      </c>
      <c r="Y3" s="18" t="s">
        <v>40</v>
      </c>
      <c r="Z3" s="18" t="s">
        <v>1</v>
      </c>
      <c r="AA3" s="18" t="s">
        <v>41</v>
      </c>
      <c r="AB3" s="19" t="s">
        <v>39</v>
      </c>
      <c r="AC3" s="17" t="s">
        <v>36</v>
      </c>
      <c r="AD3" s="18" t="s">
        <v>40</v>
      </c>
      <c r="AE3" s="18" t="s">
        <v>1</v>
      </c>
      <c r="AF3" s="18" t="s">
        <v>41</v>
      </c>
      <c r="AG3" s="19" t="s">
        <v>39</v>
      </c>
      <c r="AH3" s="17" t="s">
        <v>43</v>
      </c>
      <c r="AI3" s="18" t="s">
        <v>40</v>
      </c>
      <c r="AJ3" s="18" t="s">
        <v>1</v>
      </c>
      <c r="AK3" s="18" t="s">
        <v>41</v>
      </c>
      <c r="AL3" s="18" t="s">
        <v>39</v>
      </c>
      <c r="AM3" s="21" t="s">
        <v>36</v>
      </c>
      <c r="AN3" s="21" t="s">
        <v>40</v>
      </c>
      <c r="AO3" s="21" t="s">
        <v>41</v>
      </c>
      <c r="AP3" s="103" t="s">
        <v>39</v>
      </c>
      <c r="AQ3" s="17" t="s">
        <v>36</v>
      </c>
      <c r="AR3" s="18" t="s">
        <v>40</v>
      </c>
      <c r="AS3" s="18" t="s">
        <v>1</v>
      </c>
      <c r="AT3" s="18" t="s">
        <v>41</v>
      </c>
      <c r="AU3" s="19" t="s">
        <v>39</v>
      </c>
      <c r="AV3" s="17" t="s">
        <v>43</v>
      </c>
      <c r="AW3" s="18" t="s">
        <v>40</v>
      </c>
      <c r="AX3" s="18" t="s">
        <v>1</v>
      </c>
      <c r="AY3" s="18" t="s">
        <v>41</v>
      </c>
      <c r="AZ3" s="19" t="s">
        <v>39</v>
      </c>
      <c r="BA3" s="17" t="s">
        <v>43</v>
      </c>
      <c r="BB3" s="18" t="s">
        <v>40</v>
      </c>
      <c r="BC3" s="18" t="s">
        <v>1</v>
      </c>
      <c r="BD3" s="18" t="s">
        <v>41</v>
      </c>
      <c r="BE3" s="19" t="s">
        <v>39</v>
      </c>
      <c r="BF3" s="20" t="s">
        <v>43</v>
      </c>
      <c r="BG3" s="21" t="s">
        <v>40</v>
      </c>
      <c r="BH3" s="21" t="s">
        <v>1</v>
      </c>
      <c r="BI3" s="21" t="s">
        <v>41</v>
      </c>
      <c r="BJ3" s="21" t="s">
        <v>39</v>
      </c>
    </row>
    <row r="4" spans="1:62" s="16" customFormat="1" ht="21" customHeight="1">
      <c r="A4" s="5" t="s">
        <v>2</v>
      </c>
      <c r="B4" s="6">
        <f>E4+J4+O4+T4+X4+AC4+AH4+AM4</f>
        <v>255</v>
      </c>
      <c r="C4" s="72">
        <f>F4+K4+P4+U4+Y4+AD4+AI4+AN4</f>
        <v>0</v>
      </c>
      <c r="D4" s="362">
        <f>C4/B4*100</f>
        <v>0</v>
      </c>
      <c r="E4" s="8"/>
      <c r="F4" s="73"/>
      <c r="G4" s="74"/>
      <c r="H4" s="75"/>
      <c r="I4" s="76"/>
      <c r="J4" s="335">
        <v>255</v>
      </c>
      <c r="K4" s="52"/>
      <c r="L4" s="336"/>
      <c r="M4" s="52"/>
      <c r="N4" s="345"/>
      <c r="O4" s="8">
        <v>0</v>
      </c>
      <c r="P4" s="55"/>
      <c r="Q4" s="55"/>
      <c r="R4" s="55"/>
      <c r="S4" s="55"/>
      <c r="T4" s="52">
        <v>0</v>
      </c>
      <c r="U4" s="52"/>
      <c r="V4" s="52"/>
      <c r="W4" s="345"/>
      <c r="X4" s="8">
        <v>0</v>
      </c>
      <c r="Y4" s="55"/>
      <c r="Z4" s="361"/>
      <c r="AA4" s="55"/>
      <c r="AB4" s="56"/>
      <c r="AC4" s="187">
        <v>0</v>
      </c>
      <c r="AD4" s="52"/>
      <c r="AE4" s="52"/>
      <c r="AF4" s="52"/>
      <c r="AG4" s="62"/>
      <c r="AH4" s="187">
        <v>0</v>
      </c>
      <c r="AI4" s="52"/>
      <c r="AJ4" s="52"/>
      <c r="AK4" s="52"/>
      <c r="AL4" s="52"/>
      <c r="AM4" s="23">
        <v>0</v>
      </c>
      <c r="AN4" s="23"/>
      <c r="AO4" s="23"/>
      <c r="AP4" s="100"/>
      <c r="AQ4" s="101">
        <v>0</v>
      </c>
      <c r="AR4" s="52"/>
      <c r="AS4" s="52"/>
      <c r="AT4" s="52"/>
      <c r="AU4" s="62"/>
      <c r="AV4" s="101">
        <v>0</v>
      </c>
      <c r="AW4" s="52"/>
      <c r="AX4" s="52"/>
      <c r="AY4" s="52"/>
      <c r="AZ4" s="62"/>
      <c r="BA4" s="8"/>
      <c r="BB4" s="55"/>
      <c r="BC4" s="55"/>
      <c r="BD4" s="55"/>
      <c r="BE4" s="56"/>
      <c r="BF4" s="43">
        <v>0</v>
      </c>
      <c r="BG4" s="23"/>
      <c r="BH4" s="24"/>
      <c r="BI4" s="23"/>
      <c r="BJ4" s="23"/>
    </row>
    <row r="5" spans="1:62" s="16" customFormat="1" ht="15.75">
      <c r="A5" s="4" t="s">
        <v>18</v>
      </c>
      <c r="B5" s="7">
        <f aca="true" t="shared" si="0" ref="B5:B24">E5+J5+O5+T5+X5+AC5+AH5+AM5</f>
        <v>8552</v>
      </c>
      <c r="C5" s="77">
        <f aca="true" t="shared" si="1" ref="C5:C24">F5+K5+P5+U5+Y5+AD5+AI5+AN5</f>
        <v>1408</v>
      </c>
      <c r="D5" s="363">
        <f aca="true" t="shared" si="2" ref="D5:D26">C5/B5*100</f>
        <v>16.46398503274088</v>
      </c>
      <c r="E5" s="9">
        <v>1144</v>
      </c>
      <c r="F5" s="2">
        <v>1144</v>
      </c>
      <c r="G5" s="1">
        <f>F5/E5*100</f>
        <v>100</v>
      </c>
      <c r="H5" s="2">
        <v>1860</v>
      </c>
      <c r="I5" s="64">
        <f>H5/F5*10</f>
        <v>16.25874125874126</v>
      </c>
      <c r="J5" s="22">
        <v>6514</v>
      </c>
      <c r="K5" s="23"/>
      <c r="L5" s="1"/>
      <c r="M5" s="23"/>
      <c r="N5" s="347">
        <f aca="true" t="shared" si="3" ref="N5:N24">IF(M5&gt;0,M5/K5*10,"")</f>
      </c>
      <c r="O5" s="353">
        <v>0</v>
      </c>
      <c r="P5" s="25"/>
      <c r="Q5" s="25"/>
      <c r="R5" s="25"/>
      <c r="S5" s="23"/>
      <c r="T5" s="25">
        <v>0</v>
      </c>
      <c r="U5" s="25"/>
      <c r="V5" s="25"/>
      <c r="W5" s="346"/>
      <c r="X5" s="353">
        <v>0</v>
      </c>
      <c r="Y5" s="25"/>
      <c r="Z5" s="89"/>
      <c r="AA5" s="25"/>
      <c r="AB5" s="48"/>
      <c r="AC5" s="351">
        <v>50</v>
      </c>
      <c r="AD5" s="25"/>
      <c r="AE5" s="89"/>
      <c r="AF5" s="25"/>
      <c r="AG5" s="63"/>
      <c r="AH5" s="60">
        <v>844</v>
      </c>
      <c r="AI5" s="26">
        <v>264</v>
      </c>
      <c r="AJ5" s="360">
        <f>AI5/AH5*100</f>
        <v>31.27962085308057</v>
      </c>
      <c r="AK5" s="26">
        <v>264</v>
      </c>
      <c r="AL5" s="27">
        <f>AK5/AI5*10</f>
        <v>10</v>
      </c>
      <c r="AM5" s="23">
        <v>0</v>
      </c>
      <c r="AN5" s="23"/>
      <c r="AO5" s="23"/>
      <c r="AP5" s="100"/>
      <c r="AQ5" s="57">
        <v>0</v>
      </c>
      <c r="AR5" s="23"/>
      <c r="AS5" s="23"/>
      <c r="AT5" s="23"/>
      <c r="AU5" s="63"/>
      <c r="AV5" s="57">
        <v>12</v>
      </c>
      <c r="AW5" s="23"/>
      <c r="AX5" s="23"/>
      <c r="AY5" s="23"/>
      <c r="AZ5" s="48">
        <f>IF(AY5&gt;0,AY5/AW5*10,"")</f>
      </c>
      <c r="BA5" s="57">
        <v>0</v>
      </c>
      <c r="BB5" s="23"/>
      <c r="BC5" s="23"/>
      <c r="BD5" s="23"/>
      <c r="BE5" s="47">
        <f aca="true" t="shared" si="4" ref="BE5:BE24">IF(BD5&gt;0,BD5/BB5*10,"")</f>
      </c>
      <c r="BF5" s="43">
        <v>0</v>
      </c>
      <c r="BG5" s="23"/>
      <c r="BH5" s="24"/>
      <c r="BI5" s="23"/>
      <c r="BJ5" s="23"/>
    </row>
    <row r="6" spans="1:62" s="16" customFormat="1" ht="15.75">
      <c r="A6" s="4" t="s">
        <v>19</v>
      </c>
      <c r="B6" s="7">
        <f t="shared" si="0"/>
        <v>5823</v>
      </c>
      <c r="C6" s="77">
        <f t="shared" si="1"/>
        <v>0</v>
      </c>
      <c r="D6" s="363">
        <f t="shared" si="2"/>
        <v>0</v>
      </c>
      <c r="E6" s="10">
        <v>0</v>
      </c>
      <c r="F6" s="3"/>
      <c r="G6" s="1"/>
      <c r="H6" s="3"/>
      <c r="I6" s="64"/>
      <c r="J6" s="22">
        <v>4997</v>
      </c>
      <c r="K6" s="23"/>
      <c r="L6" s="1"/>
      <c r="M6" s="23"/>
      <c r="N6" s="347">
        <f t="shared" si="3"/>
      </c>
      <c r="O6" s="353">
        <v>0</v>
      </c>
      <c r="P6" s="25"/>
      <c r="Q6" s="25"/>
      <c r="R6" s="25"/>
      <c r="S6" s="23"/>
      <c r="T6" s="25">
        <v>150</v>
      </c>
      <c r="U6" s="25"/>
      <c r="V6" s="25"/>
      <c r="W6" s="346"/>
      <c r="X6" s="353">
        <v>233</v>
      </c>
      <c r="Y6" s="25"/>
      <c r="Z6" s="89"/>
      <c r="AA6" s="25"/>
      <c r="AB6" s="48"/>
      <c r="AC6" s="43">
        <v>393</v>
      </c>
      <c r="AD6" s="23"/>
      <c r="AE6" s="24"/>
      <c r="AF6" s="23"/>
      <c r="AG6" s="63"/>
      <c r="AH6" s="61">
        <v>50</v>
      </c>
      <c r="AI6" s="2"/>
      <c r="AJ6" s="360"/>
      <c r="AK6" s="2"/>
      <c r="AL6" s="27"/>
      <c r="AM6" s="23">
        <v>0</v>
      </c>
      <c r="AN6" s="23"/>
      <c r="AO6" s="23"/>
      <c r="AP6" s="100"/>
      <c r="AQ6" s="57">
        <v>545</v>
      </c>
      <c r="AR6" s="23"/>
      <c r="AS6" s="23"/>
      <c r="AT6" s="23"/>
      <c r="AU6" s="63"/>
      <c r="AV6" s="57">
        <v>101</v>
      </c>
      <c r="AW6" s="23">
        <v>75</v>
      </c>
      <c r="AX6" s="24">
        <f>AW6/AV6*100</f>
        <v>74.25742574257426</v>
      </c>
      <c r="AY6" s="23">
        <v>1440</v>
      </c>
      <c r="AZ6" s="48">
        <f>AY6/AW6*10</f>
        <v>192</v>
      </c>
      <c r="BA6" s="57">
        <v>909</v>
      </c>
      <c r="BB6" s="23">
        <v>400</v>
      </c>
      <c r="BC6" s="24">
        <f>BB6/BA6*100</f>
        <v>44.00440044004401</v>
      </c>
      <c r="BD6" s="23">
        <v>14000</v>
      </c>
      <c r="BE6" s="48">
        <f t="shared" si="4"/>
        <v>350</v>
      </c>
      <c r="BF6" s="44">
        <v>0</v>
      </c>
      <c r="BG6" s="23"/>
      <c r="BH6" s="24"/>
      <c r="BI6" s="23"/>
      <c r="BJ6" s="3"/>
    </row>
    <row r="7" spans="1:62" s="16" customFormat="1" ht="15.75">
      <c r="A7" s="4" t="s">
        <v>3</v>
      </c>
      <c r="B7" s="7">
        <f t="shared" si="0"/>
        <v>1049</v>
      </c>
      <c r="C7" s="77">
        <f t="shared" si="1"/>
        <v>1049</v>
      </c>
      <c r="D7" s="363">
        <f t="shared" si="2"/>
        <v>100</v>
      </c>
      <c r="E7" s="10">
        <v>249</v>
      </c>
      <c r="F7" s="3">
        <v>249</v>
      </c>
      <c r="G7" s="1">
        <f>F7/E7*100</f>
        <v>100</v>
      </c>
      <c r="H7" s="3">
        <v>40</v>
      </c>
      <c r="I7" s="64">
        <f>H7/F7*10</f>
        <v>1.606425702811245</v>
      </c>
      <c r="J7" s="22">
        <v>0</v>
      </c>
      <c r="K7" s="23"/>
      <c r="L7" s="1"/>
      <c r="M7" s="23"/>
      <c r="N7" s="347">
        <f t="shared" si="3"/>
      </c>
      <c r="O7" s="353">
        <v>0</v>
      </c>
      <c r="P7" s="25"/>
      <c r="Q7" s="25"/>
      <c r="R7" s="25"/>
      <c r="S7" s="23"/>
      <c r="T7" s="25">
        <v>0</v>
      </c>
      <c r="U7" s="25"/>
      <c r="V7" s="25"/>
      <c r="W7" s="346"/>
      <c r="X7" s="353">
        <v>0</v>
      </c>
      <c r="Y7" s="25"/>
      <c r="Z7" s="89"/>
      <c r="AA7" s="25"/>
      <c r="AB7" s="48"/>
      <c r="AC7" s="43">
        <v>500</v>
      </c>
      <c r="AD7" s="23">
        <v>500</v>
      </c>
      <c r="AE7" s="24">
        <f>AD7/AC7*100</f>
        <v>100</v>
      </c>
      <c r="AF7" s="23">
        <v>250</v>
      </c>
      <c r="AG7" s="48">
        <f>AF7/AD7*10</f>
        <v>5</v>
      </c>
      <c r="AH7" s="61">
        <v>300</v>
      </c>
      <c r="AI7" s="2">
        <v>300</v>
      </c>
      <c r="AJ7" s="360">
        <f>AI7/AH7*100</f>
        <v>100</v>
      </c>
      <c r="AK7" s="2">
        <v>240</v>
      </c>
      <c r="AL7" s="27">
        <f>AK7/AI7*10</f>
        <v>8</v>
      </c>
      <c r="AM7" s="23">
        <v>0</v>
      </c>
      <c r="AN7" s="23"/>
      <c r="AO7" s="23"/>
      <c r="AP7" s="100"/>
      <c r="AQ7" s="57">
        <v>0</v>
      </c>
      <c r="AR7" s="23"/>
      <c r="AS7" s="23"/>
      <c r="AT7" s="23"/>
      <c r="AU7" s="63"/>
      <c r="AV7" s="57">
        <v>0</v>
      </c>
      <c r="AW7" s="23"/>
      <c r="AX7" s="24"/>
      <c r="AY7" s="23"/>
      <c r="AZ7" s="48"/>
      <c r="BA7" s="57">
        <v>0</v>
      </c>
      <c r="BB7" s="23"/>
      <c r="BC7" s="24"/>
      <c r="BD7" s="23"/>
      <c r="BE7" s="48">
        <f t="shared" si="4"/>
      </c>
      <c r="BF7" s="43">
        <v>0</v>
      </c>
      <c r="BG7" s="23"/>
      <c r="BH7" s="24"/>
      <c r="BI7" s="23"/>
      <c r="BJ7" s="23"/>
    </row>
    <row r="8" spans="1:62" s="16" customFormat="1" ht="15.75">
      <c r="A8" s="581" t="s">
        <v>4</v>
      </c>
      <c r="B8" s="7">
        <f t="shared" si="0"/>
        <v>16552</v>
      </c>
      <c r="C8" s="77">
        <f t="shared" si="1"/>
        <v>2404</v>
      </c>
      <c r="D8" s="363">
        <f t="shared" si="2"/>
        <v>14.523924601256647</v>
      </c>
      <c r="E8" s="10">
        <v>1832</v>
      </c>
      <c r="F8" s="3">
        <v>1832</v>
      </c>
      <c r="G8" s="1">
        <f>F8/E8*100</f>
        <v>100</v>
      </c>
      <c r="H8" s="3">
        <v>2241</v>
      </c>
      <c r="I8" s="64">
        <f>H8/F8*10</f>
        <v>12.232532751091703</v>
      </c>
      <c r="J8" s="22">
        <v>10560</v>
      </c>
      <c r="K8" s="23"/>
      <c r="L8" s="1"/>
      <c r="M8" s="23"/>
      <c r="N8" s="347">
        <f t="shared" si="3"/>
      </c>
      <c r="O8" s="353">
        <v>0</v>
      </c>
      <c r="P8" s="25"/>
      <c r="Q8" s="25"/>
      <c r="R8" s="25"/>
      <c r="S8" s="23"/>
      <c r="T8" s="25">
        <v>170</v>
      </c>
      <c r="U8" s="25"/>
      <c r="V8" s="25"/>
      <c r="W8" s="346"/>
      <c r="X8" s="353">
        <v>1657</v>
      </c>
      <c r="Y8" s="25">
        <v>289</v>
      </c>
      <c r="Z8" s="24">
        <f>Y8/X8*100</f>
        <v>17.44115872057936</v>
      </c>
      <c r="AA8" s="25">
        <v>522</v>
      </c>
      <c r="AB8" s="48">
        <f>AA8/Y8*10</f>
        <v>18.06228373702422</v>
      </c>
      <c r="AC8" s="43">
        <v>1726</v>
      </c>
      <c r="AD8" s="23">
        <v>283</v>
      </c>
      <c r="AE8" s="24">
        <f>AD8/AC8*100</f>
        <v>16.396292004634994</v>
      </c>
      <c r="AF8" s="23">
        <v>77</v>
      </c>
      <c r="AG8" s="48">
        <f>AF8/AD8*10</f>
        <v>2.7208480565371023</v>
      </c>
      <c r="AH8" s="61">
        <v>607</v>
      </c>
      <c r="AI8" s="2"/>
      <c r="AJ8" s="360"/>
      <c r="AK8" s="2"/>
      <c r="AL8" s="27"/>
      <c r="AM8" s="23">
        <v>0</v>
      </c>
      <c r="AN8" s="23"/>
      <c r="AO8" s="23"/>
      <c r="AP8" s="100"/>
      <c r="AQ8" s="57">
        <v>0</v>
      </c>
      <c r="AR8" s="23"/>
      <c r="AS8" s="23"/>
      <c r="AT8" s="23"/>
      <c r="AU8" s="63"/>
      <c r="AV8" s="57">
        <v>81</v>
      </c>
      <c r="AW8" s="23"/>
      <c r="AX8" s="24"/>
      <c r="AY8" s="23"/>
      <c r="AZ8" s="48"/>
      <c r="BA8" s="57">
        <v>187</v>
      </c>
      <c r="BB8" s="23"/>
      <c r="BC8" s="24"/>
      <c r="BD8" s="23"/>
      <c r="BE8" s="48">
        <f t="shared" si="4"/>
      </c>
      <c r="BF8" s="44">
        <v>0</v>
      </c>
      <c r="BG8" s="23"/>
      <c r="BH8" s="24"/>
      <c r="BI8" s="23"/>
      <c r="BJ8" s="3"/>
    </row>
    <row r="9" spans="1:62" s="16" customFormat="1" ht="15.75">
      <c r="A9" s="4" t="s">
        <v>20</v>
      </c>
      <c r="B9" s="7">
        <f t="shared" si="0"/>
        <v>8573</v>
      </c>
      <c r="C9" s="77">
        <f t="shared" si="1"/>
        <v>0</v>
      </c>
      <c r="D9" s="363">
        <f t="shared" si="2"/>
        <v>0</v>
      </c>
      <c r="E9" s="10">
        <v>0</v>
      </c>
      <c r="F9" s="3"/>
      <c r="G9" s="1"/>
      <c r="H9" s="3"/>
      <c r="I9" s="64"/>
      <c r="J9" s="22">
        <v>8317</v>
      </c>
      <c r="K9" s="23"/>
      <c r="L9" s="1"/>
      <c r="M9" s="23"/>
      <c r="N9" s="347">
        <f t="shared" si="3"/>
      </c>
      <c r="O9" s="353">
        <v>0</v>
      </c>
      <c r="P9" s="25"/>
      <c r="Q9" s="25"/>
      <c r="R9" s="25"/>
      <c r="S9" s="23"/>
      <c r="T9" s="25">
        <v>0</v>
      </c>
      <c r="U9" s="25"/>
      <c r="V9" s="25"/>
      <c r="W9" s="346"/>
      <c r="X9" s="353">
        <v>0</v>
      </c>
      <c r="Y9" s="25"/>
      <c r="Z9" s="24"/>
      <c r="AA9" s="25"/>
      <c r="AB9" s="48"/>
      <c r="AC9" s="43">
        <v>0</v>
      </c>
      <c r="AD9" s="23"/>
      <c r="AE9" s="24"/>
      <c r="AF9" s="23"/>
      <c r="AG9" s="48"/>
      <c r="AH9" s="61">
        <v>256</v>
      </c>
      <c r="AI9" s="2"/>
      <c r="AJ9" s="360"/>
      <c r="AK9" s="2"/>
      <c r="AL9" s="27"/>
      <c r="AM9" s="23">
        <v>0</v>
      </c>
      <c r="AN9" s="23"/>
      <c r="AO9" s="23"/>
      <c r="AP9" s="100"/>
      <c r="AQ9" s="57">
        <v>600</v>
      </c>
      <c r="AR9" s="23"/>
      <c r="AS9" s="23"/>
      <c r="AT9" s="23"/>
      <c r="AU9" s="63"/>
      <c r="AV9" s="57">
        <v>3</v>
      </c>
      <c r="AW9" s="23"/>
      <c r="AX9" s="24"/>
      <c r="AY9" s="23"/>
      <c r="AZ9" s="48"/>
      <c r="BA9" s="57">
        <v>0</v>
      </c>
      <c r="BB9" s="23"/>
      <c r="BC9" s="24"/>
      <c r="BD9" s="23"/>
      <c r="BE9" s="48">
        <f t="shared" si="4"/>
      </c>
      <c r="BF9" s="43">
        <v>0</v>
      </c>
      <c r="BG9" s="23"/>
      <c r="BH9" s="24"/>
      <c r="BI9" s="23"/>
      <c r="BJ9" s="23"/>
    </row>
    <row r="10" spans="1:62" s="16" customFormat="1" ht="15.75">
      <c r="A10" s="4" t="s">
        <v>5</v>
      </c>
      <c r="B10" s="7">
        <f t="shared" si="0"/>
        <v>21924</v>
      </c>
      <c r="C10" s="77">
        <f t="shared" si="1"/>
        <v>508</v>
      </c>
      <c r="D10" s="363">
        <f t="shared" si="2"/>
        <v>2.3170954205436964</v>
      </c>
      <c r="E10" s="10">
        <v>0</v>
      </c>
      <c r="F10" s="3"/>
      <c r="G10" s="1"/>
      <c r="H10" s="3"/>
      <c r="I10" s="64"/>
      <c r="J10" s="22">
        <v>17655</v>
      </c>
      <c r="K10" s="23"/>
      <c r="L10" s="1"/>
      <c r="M10" s="23"/>
      <c r="N10" s="347">
        <f t="shared" si="3"/>
      </c>
      <c r="O10" s="353">
        <v>0</v>
      </c>
      <c r="P10" s="25"/>
      <c r="Q10" s="25"/>
      <c r="R10" s="25"/>
      <c r="S10" s="23"/>
      <c r="T10" s="25">
        <v>1244</v>
      </c>
      <c r="U10" s="25"/>
      <c r="V10" s="25"/>
      <c r="W10" s="346"/>
      <c r="X10" s="57">
        <v>2145</v>
      </c>
      <c r="Y10" s="23">
        <v>378</v>
      </c>
      <c r="Z10" s="24">
        <f>Y10/X10*100</f>
        <v>17.622377622377623</v>
      </c>
      <c r="AA10" s="23">
        <v>718</v>
      </c>
      <c r="AB10" s="48">
        <f>AA10/Y10*10</f>
        <v>18.994708994708994</v>
      </c>
      <c r="AC10" s="43">
        <v>880</v>
      </c>
      <c r="AD10" s="23">
        <v>130</v>
      </c>
      <c r="AE10" s="24">
        <f>AD10/AC10*100</f>
        <v>14.772727272727273</v>
      </c>
      <c r="AF10" s="23">
        <v>135</v>
      </c>
      <c r="AG10" s="48">
        <f>AF10/AD10*10</f>
        <v>10.384615384615385</v>
      </c>
      <c r="AH10" s="61">
        <v>0</v>
      </c>
      <c r="AI10" s="2"/>
      <c r="AJ10" s="360"/>
      <c r="AK10" s="2"/>
      <c r="AL10" s="27"/>
      <c r="AM10" s="23">
        <v>0</v>
      </c>
      <c r="AN10" s="23"/>
      <c r="AO10" s="23"/>
      <c r="AP10" s="100"/>
      <c r="AQ10" s="57">
        <v>484</v>
      </c>
      <c r="AR10" s="23"/>
      <c r="AS10" s="23"/>
      <c r="AT10" s="23"/>
      <c r="AU10" s="63"/>
      <c r="AV10" s="57">
        <v>14.4</v>
      </c>
      <c r="AW10" s="23"/>
      <c r="AX10" s="24"/>
      <c r="AY10" s="23"/>
      <c r="AZ10" s="48"/>
      <c r="BA10" s="57">
        <v>20.6</v>
      </c>
      <c r="BB10" s="23"/>
      <c r="BC10" s="24"/>
      <c r="BD10" s="23"/>
      <c r="BE10" s="48">
        <f t="shared" si="4"/>
      </c>
      <c r="BF10" s="43">
        <v>0</v>
      </c>
      <c r="BG10" s="23"/>
      <c r="BH10" s="24"/>
      <c r="BI10" s="23"/>
      <c r="BJ10" s="23"/>
    </row>
    <row r="11" spans="1:62" s="16" customFormat="1" ht="15.75">
      <c r="A11" s="4" t="s">
        <v>6</v>
      </c>
      <c r="B11" s="7">
        <f t="shared" si="0"/>
        <v>33644</v>
      </c>
      <c r="C11" s="77">
        <f t="shared" si="1"/>
        <v>686</v>
      </c>
      <c r="D11" s="363">
        <f t="shared" si="2"/>
        <v>2.03899655213411</v>
      </c>
      <c r="E11" s="10">
        <v>0</v>
      </c>
      <c r="F11" s="3"/>
      <c r="G11" s="1"/>
      <c r="H11" s="3"/>
      <c r="I11" s="64"/>
      <c r="J11" s="22">
        <v>31181</v>
      </c>
      <c r="K11" s="23"/>
      <c r="L11" s="1"/>
      <c r="M11" s="23"/>
      <c r="N11" s="347">
        <f t="shared" si="3"/>
      </c>
      <c r="O11" s="353">
        <v>0</v>
      </c>
      <c r="P11" s="25"/>
      <c r="Q11" s="25"/>
      <c r="R11" s="25"/>
      <c r="S11" s="23"/>
      <c r="T11" s="23">
        <v>80</v>
      </c>
      <c r="U11" s="23"/>
      <c r="V11" s="23"/>
      <c r="W11" s="346"/>
      <c r="X11" s="57">
        <v>2343</v>
      </c>
      <c r="Y11" s="23">
        <v>686</v>
      </c>
      <c r="Z11" s="24">
        <f>Y11/X11*100</f>
        <v>29.278702518139138</v>
      </c>
      <c r="AA11" s="23">
        <v>715</v>
      </c>
      <c r="AB11" s="48">
        <f>AA11/Y11*10</f>
        <v>10.422740524781343</v>
      </c>
      <c r="AC11" s="43">
        <v>40</v>
      </c>
      <c r="AD11" s="23"/>
      <c r="AE11" s="24"/>
      <c r="AF11" s="23"/>
      <c r="AG11" s="48"/>
      <c r="AH11" s="61">
        <v>0</v>
      </c>
      <c r="AI11" s="2"/>
      <c r="AJ11" s="360"/>
      <c r="AK11" s="2"/>
      <c r="AL11" s="27"/>
      <c r="AM11" s="23">
        <v>0</v>
      </c>
      <c r="AN11" s="23"/>
      <c r="AO11" s="23"/>
      <c r="AP11" s="100"/>
      <c r="AQ11" s="57">
        <v>1474</v>
      </c>
      <c r="AR11" s="23"/>
      <c r="AS11" s="23"/>
      <c r="AT11" s="23"/>
      <c r="AU11" s="63"/>
      <c r="AV11" s="57">
        <v>122</v>
      </c>
      <c r="AW11" s="23">
        <v>30</v>
      </c>
      <c r="AX11" s="24">
        <f>AW11/AV11*100</f>
        <v>24.59016393442623</v>
      </c>
      <c r="AY11" s="23">
        <v>360</v>
      </c>
      <c r="AZ11" s="48">
        <f>AY11/AW11*10</f>
        <v>120</v>
      </c>
      <c r="BA11" s="57">
        <v>136</v>
      </c>
      <c r="BB11" s="23">
        <v>41</v>
      </c>
      <c r="BC11" s="24">
        <f>BB11/BA11*100</f>
        <v>30.14705882352941</v>
      </c>
      <c r="BD11" s="23">
        <v>830</v>
      </c>
      <c r="BE11" s="48">
        <f t="shared" si="4"/>
        <v>202.4390243902439</v>
      </c>
      <c r="BF11" s="44">
        <v>0</v>
      </c>
      <c r="BG11" s="23"/>
      <c r="BH11" s="24"/>
      <c r="BI11" s="23"/>
      <c r="BJ11" s="3"/>
    </row>
    <row r="12" spans="1:62" s="16" customFormat="1" ht="15.75">
      <c r="A12" s="4" t="s">
        <v>7</v>
      </c>
      <c r="B12" s="7">
        <f t="shared" si="0"/>
        <v>11364</v>
      </c>
      <c r="C12" s="77">
        <f t="shared" si="1"/>
        <v>887</v>
      </c>
      <c r="D12" s="363">
        <f t="shared" si="2"/>
        <v>7.805350228792679</v>
      </c>
      <c r="E12" s="10">
        <v>20</v>
      </c>
      <c r="F12" s="3">
        <v>20</v>
      </c>
      <c r="G12" s="1">
        <f>F12/E12*100</f>
        <v>100</v>
      </c>
      <c r="H12" s="3">
        <v>2</v>
      </c>
      <c r="I12" s="64">
        <f>H12/F12*10</f>
        <v>1</v>
      </c>
      <c r="J12" s="22">
        <v>10431</v>
      </c>
      <c r="K12" s="23"/>
      <c r="L12" s="1"/>
      <c r="M12" s="23"/>
      <c r="N12" s="347">
        <f t="shared" si="3"/>
      </c>
      <c r="O12" s="353">
        <v>0</v>
      </c>
      <c r="P12" s="25"/>
      <c r="Q12" s="25"/>
      <c r="R12" s="25"/>
      <c r="S12" s="23"/>
      <c r="T12" s="23">
        <v>0</v>
      </c>
      <c r="U12" s="23"/>
      <c r="V12" s="23"/>
      <c r="W12" s="346"/>
      <c r="X12" s="57">
        <v>100</v>
      </c>
      <c r="Y12" s="23">
        <v>54</v>
      </c>
      <c r="Z12" s="24">
        <f>Y12/X12*100</f>
        <v>54</v>
      </c>
      <c r="AA12" s="23">
        <v>75</v>
      </c>
      <c r="AB12" s="48">
        <f>AA12/Y12*10</f>
        <v>13.88888888888889</v>
      </c>
      <c r="AC12" s="43">
        <v>543</v>
      </c>
      <c r="AD12" s="23">
        <v>543</v>
      </c>
      <c r="AE12" s="24">
        <f>AD12/AC12*100</f>
        <v>100</v>
      </c>
      <c r="AF12" s="23">
        <v>163</v>
      </c>
      <c r="AG12" s="48">
        <f>AF12/AD12*10</f>
        <v>3.001841620626151</v>
      </c>
      <c r="AH12" s="61">
        <v>270</v>
      </c>
      <c r="AI12" s="2">
        <v>270</v>
      </c>
      <c r="AJ12" s="360">
        <f>AI12/AH12*100</f>
        <v>100</v>
      </c>
      <c r="AK12" s="2">
        <v>240</v>
      </c>
      <c r="AL12" s="27">
        <f>AK12/AI12*10</f>
        <v>8.88888888888889</v>
      </c>
      <c r="AM12" s="23">
        <v>0</v>
      </c>
      <c r="AN12" s="23"/>
      <c r="AO12" s="23"/>
      <c r="AP12" s="100"/>
      <c r="AQ12" s="57">
        <v>0</v>
      </c>
      <c r="AR12" s="23"/>
      <c r="AS12" s="23"/>
      <c r="AT12" s="23"/>
      <c r="AU12" s="63"/>
      <c r="AV12" s="57">
        <v>1</v>
      </c>
      <c r="AW12" s="23"/>
      <c r="AX12" s="24"/>
      <c r="AY12" s="23"/>
      <c r="AZ12" s="48"/>
      <c r="BA12" s="57">
        <v>13</v>
      </c>
      <c r="BB12" s="23">
        <v>10</v>
      </c>
      <c r="BC12" s="24">
        <f>BB12/BA12*100</f>
        <v>76.92307692307693</v>
      </c>
      <c r="BD12" s="23">
        <v>50</v>
      </c>
      <c r="BE12" s="48">
        <f t="shared" si="4"/>
        <v>50</v>
      </c>
      <c r="BF12" s="44">
        <v>0</v>
      </c>
      <c r="BG12" s="23"/>
      <c r="BH12" s="24"/>
      <c r="BI12" s="23"/>
      <c r="BJ12" s="3"/>
    </row>
    <row r="13" spans="1:62" s="16" customFormat="1" ht="18.75" customHeight="1">
      <c r="A13" s="4" t="s">
        <v>8</v>
      </c>
      <c r="B13" s="7">
        <f t="shared" si="0"/>
        <v>11094</v>
      </c>
      <c r="C13" s="77">
        <f t="shared" si="1"/>
        <v>0</v>
      </c>
      <c r="D13" s="363">
        <f t="shared" si="2"/>
        <v>0</v>
      </c>
      <c r="E13" s="10">
        <v>0</v>
      </c>
      <c r="F13" s="3"/>
      <c r="G13" s="1"/>
      <c r="H13" s="3"/>
      <c r="I13" s="64"/>
      <c r="J13" s="22">
        <v>8634</v>
      </c>
      <c r="K13" s="23"/>
      <c r="L13" s="1"/>
      <c r="M13" s="23"/>
      <c r="N13" s="347">
        <f t="shared" si="3"/>
      </c>
      <c r="O13" s="353">
        <v>0</v>
      </c>
      <c r="P13" s="25"/>
      <c r="Q13" s="25"/>
      <c r="R13" s="25"/>
      <c r="S13" s="23"/>
      <c r="T13" s="23">
        <v>300</v>
      </c>
      <c r="U13" s="23"/>
      <c r="V13" s="23"/>
      <c r="W13" s="346"/>
      <c r="X13" s="57">
        <v>1362</v>
      </c>
      <c r="Y13" s="23"/>
      <c r="Z13" s="24"/>
      <c r="AA13" s="23"/>
      <c r="AB13" s="48">
        <f>IF(AA13&gt;0,AA13/Y13*10,"")</f>
      </c>
      <c r="AC13" s="43">
        <v>60</v>
      </c>
      <c r="AD13" s="23"/>
      <c r="AE13" s="24"/>
      <c r="AF13" s="23"/>
      <c r="AG13" s="48"/>
      <c r="AH13" s="61">
        <v>738</v>
      </c>
      <c r="AI13" s="2"/>
      <c r="AJ13" s="360"/>
      <c r="AK13" s="2"/>
      <c r="AL13" s="27"/>
      <c r="AM13" s="23">
        <v>0</v>
      </c>
      <c r="AN13" s="23"/>
      <c r="AO13" s="23"/>
      <c r="AP13" s="100"/>
      <c r="AQ13" s="57">
        <v>157</v>
      </c>
      <c r="AR13" s="23"/>
      <c r="AS13" s="23"/>
      <c r="AT13" s="23"/>
      <c r="AU13" s="63"/>
      <c r="AV13" s="57">
        <v>0</v>
      </c>
      <c r="AW13" s="23"/>
      <c r="AX13" s="24"/>
      <c r="AY13" s="23"/>
      <c r="AZ13" s="48"/>
      <c r="BA13" s="57">
        <v>0</v>
      </c>
      <c r="BB13" s="23"/>
      <c r="BC13" s="23"/>
      <c r="BD13" s="23"/>
      <c r="BE13" s="48">
        <f t="shared" si="4"/>
      </c>
      <c r="BF13" s="43">
        <v>0</v>
      </c>
      <c r="BG13" s="23"/>
      <c r="BH13" s="24"/>
      <c r="BI13" s="23"/>
      <c r="BJ13" s="23"/>
    </row>
    <row r="14" spans="1:62" s="16" customFormat="1" ht="15.75">
      <c r="A14" s="4" t="s">
        <v>9</v>
      </c>
      <c r="B14" s="7">
        <f t="shared" si="0"/>
        <v>15519</v>
      </c>
      <c r="C14" s="77">
        <f t="shared" si="1"/>
        <v>0</v>
      </c>
      <c r="D14" s="363">
        <f t="shared" si="2"/>
        <v>0</v>
      </c>
      <c r="E14" s="10">
        <v>0</v>
      </c>
      <c r="F14" s="78"/>
      <c r="G14" s="1"/>
      <c r="H14" s="3"/>
      <c r="I14" s="64"/>
      <c r="J14" s="22">
        <v>14171</v>
      </c>
      <c r="K14" s="23"/>
      <c r="L14" s="1"/>
      <c r="M14" s="23"/>
      <c r="N14" s="347">
        <f t="shared" si="3"/>
      </c>
      <c r="O14" s="353">
        <v>0</v>
      </c>
      <c r="P14" s="25"/>
      <c r="Q14" s="25"/>
      <c r="R14" s="25"/>
      <c r="S14" s="23"/>
      <c r="T14" s="23">
        <v>319</v>
      </c>
      <c r="U14" s="23"/>
      <c r="V14" s="23"/>
      <c r="W14" s="346"/>
      <c r="X14" s="57">
        <v>0</v>
      </c>
      <c r="Y14" s="23"/>
      <c r="Z14" s="24"/>
      <c r="AA14" s="23"/>
      <c r="AB14" s="48"/>
      <c r="AC14" s="43">
        <v>615</v>
      </c>
      <c r="AD14" s="23"/>
      <c r="AE14" s="24"/>
      <c r="AF14" s="23"/>
      <c r="AG14" s="48"/>
      <c r="AH14" s="61">
        <v>414</v>
      </c>
      <c r="AI14" s="2"/>
      <c r="AJ14" s="360"/>
      <c r="AK14" s="2"/>
      <c r="AL14" s="27"/>
      <c r="AM14" s="23">
        <v>0</v>
      </c>
      <c r="AN14" s="23"/>
      <c r="AO14" s="23"/>
      <c r="AP14" s="100"/>
      <c r="AQ14" s="57">
        <v>858</v>
      </c>
      <c r="AR14" s="23">
        <v>50</v>
      </c>
      <c r="AS14" s="24">
        <f>AR14/AQ14*100</f>
        <v>5.827505827505827</v>
      </c>
      <c r="AT14" s="23">
        <v>500</v>
      </c>
      <c r="AU14" s="48">
        <f>AT14/AR14*10</f>
        <v>100</v>
      </c>
      <c r="AV14" s="57">
        <v>0</v>
      </c>
      <c r="AW14" s="23"/>
      <c r="AX14" s="24"/>
      <c r="AY14" s="23"/>
      <c r="AZ14" s="48"/>
      <c r="BA14" s="57">
        <v>0</v>
      </c>
      <c r="BB14" s="23"/>
      <c r="BC14" s="23"/>
      <c r="BD14" s="23"/>
      <c r="BE14" s="48">
        <f t="shared" si="4"/>
      </c>
      <c r="BF14" s="43">
        <v>0</v>
      </c>
      <c r="BG14" s="23"/>
      <c r="BH14" s="24"/>
      <c r="BI14" s="23"/>
      <c r="BJ14" s="23"/>
    </row>
    <row r="15" spans="1:62" s="16" customFormat="1" ht="15.75">
      <c r="A15" s="4" t="s">
        <v>10</v>
      </c>
      <c r="B15" s="7">
        <f t="shared" si="0"/>
        <v>11934</v>
      </c>
      <c r="C15" s="77">
        <f t="shared" si="1"/>
        <v>10</v>
      </c>
      <c r="D15" s="363">
        <f t="shared" si="2"/>
        <v>0.08379420144126026</v>
      </c>
      <c r="E15" s="10">
        <v>0</v>
      </c>
      <c r="F15" s="3"/>
      <c r="G15" s="1"/>
      <c r="H15" s="3"/>
      <c r="I15" s="64"/>
      <c r="J15" s="22">
        <v>10830</v>
      </c>
      <c r="K15" s="23"/>
      <c r="L15" s="1"/>
      <c r="M15" s="23"/>
      <c r="N15" s="347">
        <f t="shared" si="3"/>
      </c>
      <c r="O15" s="353">
        <v>0</v>
      </c>
      <c r="P15" s="25"/>
      <c r="Q15" s="25"/>
      <c r="R15" s="25"/>
      <c r="S15" s="23"/>
      <c r="T15" s="23">
        <v>0</v>
      </c>
      <c r="U15" s="23"/>
      <c r="V15" s="23"/>
      <c r="W15" s="346"/>
      <c r="X15" s="57">
        <v>0</v>
      </c>
      <c r="Y15" s="23"/>
      <c r="Z15" s="24"/>
      <c r="AA15" s="23"/>
      <c r="AB15" s="48"/>
      <c r="AC15" s="43">
        <v>520</v>
      </c>
      <c r="AD15" s="23">
        <v>10</v>
      </c>
      <c r="AE15" s="24"/>
      <c r="AF15" s="23">
        <v>50</v>
      </c>
      <c r="AG15" s="48"/>
      <c r="AH15" s="61">
        <v>434</v>
      </c>
      <c r="AI15" s="2"/>
      <c r="AJ15" s="360"/>
      <c r="AK15" s="2"/>
      <c r="AL15" s="27"/>
      <c r="AM15" s="23">
        <v>150</v>
      </c>
      <c r="AN15" s="23"/>
      <c r="AO15" s="23"/>
      <c r="AP15" s="100"/>
      <c r="AQ15" s="57">
        <v>270</v>
      </c>
      <c r="AR15" s="23"/>
      <c r="AS15" s="24"/>
      <c r="AT15" s="23"/>
      <c r="AU15" s="48"/>
      <c r="AV15" s="57">
        <v>0</v>
      </c>
      <c r="AW15" s="23"/>
      <c r="AX15" s="24"/>
      <c r="AY15" s="23"/>
      <c r="AZ15" s="48"/>
      <c r="BA15" s="57">
        <v>0</v>
      </c>
      <c r="BB15" s="23"/>
      <c r="BC15" s="23"/>
      <c r="BD15" s="23"/>
      <c r="BE15" s="48">
        <f t="shared" si="4"/>
      </c>
      <c r="BF15" s="43">
        <v>0</v>
      </c>
      <c r="BG15" s="23"/>
      <c r="BH15" s="24"/>
      <c r="BI15" s="23"/>
      <c r="BJ15" s="23"/>
    </row>
    <row r="16" spans="1:62" s="16" customFormat="1" ht="15.75">
      <c r="A16" s="4" t="s">
        <v>21</v>
      </c>
      <c r="B16" s="7">
        <f t="shared" si="0"/>
        <v>15055</v>
      </c>
      <c r="C16" s="77">
        <f t="shared" si="1"/>
        <v>0</v>
      </c>
      <c r="D16" s="363">
        <f t="shared" si="2"/>
        <v>0</v>
      </c>
      <c r="E16" s="10">
        <v>0</v>
      </c>
      <c r="F16" s="3"/>
      <c r="G16" s="1"/>
      <c r="H16" s="3"/>
      <c r="I16" s="64"/>
      <c r="J16" s="22">
        <v>15055</v>
      </c>
      <c r="K16" s="23"/>
      <c r="L16" s="1"/>
      <c r="M16" s="23"/>
      <c r="N16" s="347">
        <f t="shared" si="3"/>
      </c>
      <c r="O16" s="353">
        <v>0</v>
      </c>
      <c r="P16" s="25"/>
      <c r="Q16" s="25"/>
      <c r="R16" s="25"/>
      <c r="S16" s="23"/>
      <c r="T16" s="23">
        <v>0</v>
      </c>
      <c r="U16" s="23"/>
      <c r="V16" s="23"/>
      <c r="W16" s="346"/>
      <c r="X16" s="57">
        <v>0</v>
      </c>
      <c r="Y16" s="23"/>
      <c r="Z16" s="24"/>
      <c r="AA16" s="23"/>
      <c r="AB16" s="48"/>
      <c r="AC16" s="43">
        <v>0</v>
      </c>
      <c r="AD16" s="23"/>
      <c r="AE16" s="24"/>
      <c r="AF16" s="23"/>
      <c r="AG16" s="48"/>
      <c r="AH16" s="79">
        <v>0</v>
      </c>
      <c r="AI16" s="80"/>
      <c r="AJ16" s="1"/>
      <c r="AK16" s="80"/>
      <c r="AL16" s="80"/>
      <c r="AM16" s="23">
        <v>0</v>
      </c>
      <c r="AN16" s="23"/>
      <c r="AO16" s="23"/>
      <c r="AP16" s="100"/>
      <c r="AQ16" s="57">
        <v>424</v>
      </c>
      <c r="AR16" s="23"/>
      <c r="AS16" s="24"/>
      <c r="AT16" s="23"/>
      <c r="AU16" s="48"/>
      <c r="AV16" s="57">
        <v>0</v>
      </c>
      <c r="AW16" s="23"/>
      <c r="AX16" s="24"/>
      <c r="AY16" s="23"/>
      <c r="AZ16" s="48"/>
      <c r="BA16" s="57">
        <v>0</v>
      </c>
      <c r="BB16" s="23"/>
      <c r="BC16" s="23"/>
      <c r="BD16" s="23"/>
      <c r="BE16" s="48">
        <f t="shared" si="4"/>
      </c>
      <c r="BF16" s="43">
        <v>0</v>
      </c>
      <c r="BG16" s="23"/>
      <c r="BH16" s="24"/>
      <c r="BI16" s="23"/>
      <c r="BJ16" s="23"/>
    </row>
    <row r="17" spans="1:62" s="16" customFormat="1" ht="15.75">
      <c r="A17" s="4" t="s">
        <v>11</v>
      </c>
      <c r="B17" s="7">
        <f t="shared" si="0"/>
        <v>4489</v>
      </c>
      <c r="C17" s="77">
        <f t="shared" si="1"/>
        <v>0</v>
      </c>
      <c r="D17" s="363">
        <f t="shared" si="2"/>
        <v>0</v>
      </c>
      <c r="E17" s="10">
        <v>0</v>
      </c>
      <c r="F17" s="3"/>
      <c r="G17" s="1"/>
      <c r="H17" s="3"/>
      <c r="I17" s="64"/>
      <c r="J17" s="22">
        <v>4096</v>
      </c>
      <c r="K17" s="23"/>
      <c r="L17" s="1"/>
      <c r="M17" s="23"/>
      <c r="N17" s="347">
        <f t="shared" si="3"/>
      </c>
      <c r="O17" s="353">
        <v>0</v>
      </c>
      <c r="P17" s="25"/>
      <c r="Q17" s="25"/>
      <c r="R17" s="25"/>
      <c r="S17" s="23"/>
      <c r="T17" s="23">
        <v>0</v>
      </c>
      <c r="U17" s="23"/>
      <c r="V17" s="23"/>
      <c r="W17" s="346"/>
      <c r="X17" s="57">
        <v>0</v>
      </c>
      <c r="Y17" s="23"/>
      <c r="Z17" s="24"/>
      <c r="AA17" s="23"/>
      <c r="AB17" s="48"/>
      <c r="AC17" s="43">
        <v>130</v>
      </c>
      <c r="AD17" s="23"/>
      <c r="AE17" s="24"/>
      <c r="AF17" s="23"/>
      <c r="AG17" s="48"/>
      <c r="AH17" s="61">
        <v>263</v>
      </c>
      <c r="AI17" s="2"/>
      <c r="AJ17" s="360"/>
      <c r="AK17" s="2"/>
      <c r="AL17" s="27"/>
      <c r="AM17" s="23">
        <v>0</v>
      </c>
      <c r="AN17" s="23"/>
      <c r="AO17" s="23"/>
      <c r="AP17" s="100"/>
      <c r="AQ17" s="57">
        <v>602</v>
      </c>
      <c r="AR17" s="23"/>
      <c r="AS17" s="24"/>
      <c r="AT17" s="23"/>
      <c r="AU17" s="48"/>
      <c r="AV17" s="57">
        <v>3</v>
      </c>
      <c r="AW17" s="23"/>
      <c r="AX17" s="24"/>
      <c r="AY17" s="23"/>
      <c r="AZ17" s="48"/>
      <c r="BA17" s="57">
        <v>3</v>
      </c>
      <c r="BB17" s="23"/>
      <c r="BC17" s="23"/>
      <c r="BD17" s="23"/>
      <c r="BE17" s="48">
        <f t="shared" si="4"/>
      </c>
      <c r="BF17" s="43">
        <v>0</v>
      </c>
      <c r="BG17" s="23"/>
      <c r="BH17" s="24"/>
      <c r="BI17" s="23"/>
      <c r="BJ17" s="23"/>
    </row>
    <row r="18" spans="1:62" s="16" customFormat="1" ht="18" customHeight="1">
      <c r="A18" s="4" t="s">
        <v>12</v>
      </c>
      <c r="B18" s="7">
        <f t="shared" si="0"/>
        <v>7835</v>
      </c>
      <c r="C18" s="77">
        <f t="shared" si="1"/>
        <v>380</v>
      </c>
      <c r="D18" s="363">
        <f t="shared" si="2"/>
        <v>4.850031908104659</v>
      </c>
      <c r="E18" s="10">
        <v>120</v>
      </c>
      <c r="F18" s="3">
        <v>120</v>
      </c>
      <c r="G18" s="1">
        <f>F18/E18*100</f>
        <v>100</v>
      </c>
      <c r="H18" s="3">
        <v>868</v>
      </c>
      <c r="I18" s="64">
        <f>H18/F18*10</f>
        <v>72.33333333333333</v>
      </c>
      <c r="J18" s="22">
        <v>6627</v>
      </c>
      <c r="K18" s="23"/>
      <c r="L18" s="1"/>
      <c r="M18" s="23"/>
      <c r="N18" s="347">
        <f t="shared" si="3"/>
      </c>
      <c r="O18" s="353">
        <v>0</v>
      </c>
      <c r="P18" s="25"/>
      <c r="Q18" s="25"/>
      <c r="R18" s="25"/>
      <c r="S18" s="23"/>
      <c r="T18" s="23">
        <v>0</v>
      </c>
      <c r="U18" s="23"/>
      <c r="V18" s="23"/>
      <c r="W18" s="346"/>
      <c r="X18" s="57">
        <v>0</v>
      </c>
      <c r="Y18" s="23"/>
      <c r="Z18" s="24"/>
      <c r="AA18" s="23"/>
      <c r="AB18" s="48"/>
      <c r="AC18" s="43">
        <v>1011</v>
      </c>
      <c r="AD18" s="23">
        <v>260</v>
      </c>
      <c r="AE18" s="24">
        <f>AD18/AC18*100</f>
        <v>25.71711177052423</v>
      </c>
      <c r="AF18" s="23">
        <v>101</v>
      </c>
      <c r="AG18" s="48">
        <f>AF18/AD18*10</f>
        <v>3.8846153846153846</v>
      </c>
      <c r="AH18" s="61">
        <v>0</v>
      </c>
      <c r="AI18" s="2"/>
      <c r="AJ18" s="360"/>
      <c r="AK18" s="2"/>
      <c r="AL18" s="27"/>
      <c r="AM18" s="23">
        <v>77</v>
      </c>
      <c r="AN18" s="23"/>
      <c r="AO18" s="23"/>
      <c r="AP18" s="100"/>
      <c r="AQ18" s="57">
        <v>635</v>
      </c>
      <c r="AR18" s="23">
        <v>253</v>
      </c>
      <c r="AS18" s="24">
        <f>AR18/AQ18*100</f>
        <v>39.84251968503937</v>
      </c>
      <c r="AT18" s="23">
        <v>1628</v>
      </c>
      <c r="AU18" s="48">
        <f>AT18/AR18*10</f>
        <v>64.34782608695653</v>
      </c>
      <c r="AV18" s="57">
        <v>2</v>
      </c>
      <c r="AW18" s="23"/>
      <c r="AX18" s="24"/>
      <c r="AY18" s="23"/>
      <c r="AZ18" s="48"/>
      <c r="BA18" s="57">
        <v>1</v>
      </c>
      <c r="BB18" s="23"/>
      <c r="BC18" s="23"/>
      <c r="BD18" s="23"/>
      <c r="BE18" s="48">
        <f t="shared" si="4"/>
      </c>
      <c r="BF18" s="43">
        <v>3</v>
      </c>
      <c r="BG18" s="23"/>
      <c r="BH18" s="24"/>
      <c r="BI18" s="23"/>
      <c r="BJ18" s="23"/>
    </row>
    <row r="19" spans="1:62" s="16" customFormat="1" ht="15.75">
      <c r="A19" s="4" t="s">
        <v>22</v>
      </c>
      <c r="B19" s="7">
        <f t="shared" si="0"/>
        <v>13880</v>
      </c>
      <c r="C19" s="77">
        <f>L29</f>
        <v>0</v>
      </c>
      <c r="D19" s="363">
        <f t="shared" si="2"/>
        <v>0</v>
      </c>
      <c r="E19" s="10">
        <v>0</v>
      </c>
      <c r="F19" s="3"/>
      <c r="G19" s="1"/>
      <c r="H19" s="3"/>
      <c r="I19" s="64"/>
      <c r="J19" s="22">
        <v>13009</v>
      </c>
      <c r="K19" s="23"/>
      <c r="L19" s="1"/>
      <c r="M19" s="23"/>
      <c r="N19" s="347">
        <f t="shared" si="3"/>
      </c>
      <c r="O19" s="353">
        <v>0</v>
      </c>
      <c r="P19" s="25"/>
      <c r="Q19" s="25"/>
      <c r="R19" s="25"/>
      <c r="S19" s="23"/>
      <c r="T19" s="23">
        <v>331</v>
      </c>
      <c r="U19" s="23"/>
      <c r="V19" s="23"/>
      <c r="W19" s="347">
        <f>IF(V19&gt;0,V19/U19*10,"")</f>
      </c>
      <c r="X19" s="57">
        <v>0</v>
      </c>
      <c r="Y19" s="23"/>
      <c r="Z19" s="24"/>
      <c r="AA19" s="23"/>
      <c r="AB19" s="48"/>
      <c r="AC19" s="43">
        <v>393</v>
      </c>
      <c r="AD19" s="23"/>
      <c r="AE19" s="24"/>
      <c r="AF19" s="23"/>
      <c r="AG19" s="48"/>
      <c r="AH19" s="61">
        <v>0</v>
      </c>
      <c r="AI19" s="2"/>
      <c r="AJ19" s="360"/>
      <c r="AK19" s="2"/>
      <c r="AL19" s="27"/>
      <c r="AM19" s="23">
        <v>147</v>
      </c>
      <c r="AN19" s="23"/>
      <c r="AO19" s="23"/>
      <c r="AP19" s="100"/>
      <c r="AQ19" s="57">
        <v>315</v>
      </c>
      <c r="AR19" s="23"/>
      <c r="AS19" s="24"/>
      <c r="AT19" s="23"/>
      <c r="AU19" s="48"/>
      <c r="AV19" s="57">
        <v>200</v>
      </c>
      <c r="AW19" s="23">
        <v>3</v>
      </c>
      <c r="AX19" s="24">
        <f>AW19/AV19*100</f>
        <v>1.5</v>
      </c>
      <c r="AY19" s="23">
        <v>90</v>
      </c>
      <c r="AZ19" s="48">
        <f>AY19/AW19*10</f>
        <v>300</v>
      </c>
      <c r="BA19" s="57">
        <v>29</v>
      </c>
      <c r="BB19" s="23"/>
      <c r="BC19" s="23"/>
      <c r="BD19" s="23"/>
      <c r="BE19" s="48">
        <f t="shared" si="4"/>
      </c>
      <c r="BF19" s="43">
        <v>0</v>
      </c>
      <c r="BG19" s="23"/>
      <c r="BH19" s="24"/>
      <c r="BI19" s="23"/>
      <c r="BJ19" s="23"/>
    </row>
    <row r="20" spans="1:62" s="16" customFormat="1" ht="15.75">
      <c r="A20" s="4" t="s">
        <v>23</v>
      </c>
      <c r="B20" s="7">
        <f t="shared" si="0"/>
        <v>3058</v>
      </c>
      <c r="C20" s="77">
        <f t="shared" si="1"/>
        <v>0</v>
      </c>
      <c r="D20" s="363">
        <f t="shared" si="2"/>
        <v>0</v>
      </c>
      <c r="E20" s="10">
        <v>0</v>
      </c>
      <c r="F20" s="3"/>
      <c r="G20" s="1"/>
      <c r="H20" s="3"/>
      <c r="I20" s="64"/>
      <c r="J20" s="22">
        <v>1759</v>
      </c>
      <c r="K20" s="23"/>
      <c r="L20" s="1"/>
      <c r="M20" s="23"/>
      <c r="N20" s="347">
        <f t="shared" si="3"/>
      </c>
      <c r="O20" s="353">
        <v>0</v>
      </c>
      <c r="P20" s="25"/>
      <c r="Q20" s="25"/>
      <c r="R20" s="25"/>
      <c r="S20" s="23"/>
      <c r="T20" s="23">
        <v>285</v>
      </c>
      <c r="U20" s="23"/>
      <c r="V20" s="23"/>
      <c r="W20" s="346"/>
      <c r="X20" s="57">
        <v>1014</v>
      </c>
      <c r="Y20" s="23"/>
      <c r="Z20" s="24"/>
      <c r="AA20" s="23"/>
      <c r="AB20" s="48">
        <f>IF(AA20&gt;0,AA20/Y20*10,"")</f>
      </c>
      <c r="AC20" s="351">
        <v>0</v>
      </c>
      <c r="AD20" s="25"/>
      <c r="AE20" s="24"/>
      <c r="AF20" s="25"/>
      <c r="AG20" s="48"/>
      <c r="AH20" s="61">
        <v>0</v>
      </c>
      <c r="AI20" s="2"/>
      <c r="AJ20" s="360"/>
      <c r="AK20" s="2"/>
      <c r="AL20" s="27"/>
      <c r="AM20" s="23">
        <v>0</v>
      </c>
      <c r="AN20" s="23"/>
      <c r="AO20" s="23"/>
      <c r="AP20" s="100"/>
      <c r="AQ20" s="57">
        <v>947</v>
      </c>
      <c r="AR20" s="23">
        <v>532</v>
      </c>
      <c r="AS20" s="24">
        <f>AR20/AQ20*100</f>
        <v>56.177402323125655</v>
      </c>
      <c r="AT20" s="23">
        <v>14360</v>
      </c>
      <c r="AU20" s="48">
        <f>AT20/AR20*10</f>
        <v>269.9248120300752</v>
      </c>
      <c r="AV20" s="57">
        <v>0</v>
      </c>
      <c r="AW20" s="23"/>
      <c r="AX20" s="24"/>
      <c r="AY20" s="23"/>
      <c r="AZ20" s="48"/>
      <c r="BA20" s="57">
        <v>40</v>
      </c>
      <c r="BB20" s="23"/>
      <c r="BC20" s="23"/>
      <c r="BD20" s="23"/>
      <c r="BE20" s="48">
        <f t="shared" si="4"/>
      </c>
      <c r="BF20" s="44">
        <v>0</v>
      </c>
      <c r="BG20" s="23"/>
      <c r="BH20" s="24"/>
      <c r="BI20" s="23"/>
      <c r="BJ20" s="3"/>
    </row>
    <row r="21" spans="1:62" s="16" customFormat="1" ht="15.75">
      <c r="A21" s="4" t="s">
        <v>13</v>
      </c>
      <c r="B21" s="7">
        <f t="shared" si="0"/>
        <v>4586</v>
      </c>
      <c r="C21" s="77">
        <f t="shared" si="1"/>
        <v>0</v>
      </c>
      <c r="D21" s="363">
        <f t="shared" si="2"/>
        <v>0</v>
      </c>
      <c r="E21" s="10">
        <v>0</v>
      </c>
      <c r="F21" s="3"/>
      <c r="G21" s="1"/>
      <c r="H21" s="3"/>
      <c r="I21" s="64"/>
      <c r="J21" s="22">
        <v>4586</v>
      </c>
      <c r="K21" s="23"/>
      <c r="L21" s="1"/>
      <c r="M21" s="23"/>
      <c r="N21" s="347">
        <f t="shared" si="3"/>
      </c>
      <c r="O21" s="353">
        <v>0</v>
      </c>
      <c r="P21" s="23"/>
      <c r="Q21" s="23"/>
      <c r="R21" s="25"/>
      <c r="S21" s="23"/>
      <c r="T21" s="23">
        <v>0</v>
      </c>
      <c r="U21" s="23"/>
      <c r="V21" s="23"/>
      <c r="W21" s="346"/>
      <c r="X21" s="57">
        <v>0</v>
      </c>
      <c r="Y21" s="23"/>
      <c r="Z21" s="24"/>
      <c r="AA21" s="23"/>
      <c r="AB21" s="48"/>
      <c r="AC21" s="351">
        <v>0</v>
      </c>
      <c r="AD21" s="25"/>
      <c r="AE21" s="24"/>
      <c r="AF21" s="25"/>
      <c r="AG21" s="48"/>
      <c r="AH21" s="61">
        <v>0</v>
      </c>
      <c r="AI21" s="2"/>
      <c r="AJ21" s="360"/>
      <c r="AK21" s="2"/>
      <c r="AL21" s="27"/>
      <c r="AM21" s="23">
        <v>0</v>
      </c>
      <c r="AN21" s="23"/>
      <c r="AO21" s="23"/>
      <c r="AP21" s="100"/>
      <c r="AQ21" s="57">
        <v>0</v>
      </c>
      <c r="AR21" s="23"/>
      <c r="AS21" s="24"/>
      <c r="AT21" s="23"/>
      <c r="AU21" s="48"/>
      <c r="AV21" s="57">
        <v>0</v>
      </c>
      <c r="AW21" s="23"/>
      <c r="AX21" s="24"/>
      <c r="AY21" s="23"/>
      <c r="AZ21" s="48"/>
      <c r="BA21" s="57">
        <v>0</v>
      </c>
      <c r="BB21" s="23"/>
      <c r="BC21" s="23"/>
      <c r="BD21" s="23"/>
      <c r="BE21" s="48">
        <f t="shared" si="4"/>
      </c>
      <c r="BF21" s="43">
        <v>0</v>
      </c>
      <c r="BG21" s="23"/>
      <c r="BH21" s="24"/>
      <c r="BI21" s="23"/>
      <c r="BJ21" s="23"/>
    </row>
    <row r="22" spans="1:62" s="16" customFormat="1" ht="15.75">
      <c r="A22" s="4" t="s">
        <v>14</v>
      </c>
      <c r="B22" s="7">
        <f t="shared" si="0"/>
        <v>13330</v>
      </c>
      <c r="C22" s="77">
        <f t="shared" si="1"/>
        <v>487</v>
      </c>
      <c r="D22" s="363">
        <f t="shared" si="2"/>
        <v>3.6534133533383346</v>
      </c>
      <c r="E22" s="10">
        <v>0</v>
      </c>
      <c r="F22" s="3"/>
      <c r="G22" s="1"/>
      <c r="H22" s="3"/>
      <c r="I22" s="64"/>
      <c r="J22" s="22">
        <v>8021</v>
      </c>
      <c r="K22" s="23">
        <v>1</v>
      </c>
      <c r="L22" s="1">
        <f>K22/J22*100</f>
        <v>0.012467273407305822</v>
      </c>
      <c r="M22" s="23">
        <v>1.4</v>
      </c>
      <c r="N22" s="347">
        <f t="shared" si="3"/>
        <v>14</v>
      </c>
      <c r="O22" s="57">
        <v>2325</v>
      </c>
      <c r="P22" s="23">
        <v>166</v>
      </c>
      <c r="Q22" s="23">
        <f>P22/O22*100</f>
        <v>7.139784946236559</v>
      </c>
      <c r="R22" s="23">
        <v>5312</v>
      </c>
      <c r="S22" s="24">
        <f>IF(R22&gt;0,R22/P22*10,"")</f>
        <v>320</v>
      </c>
      <c r="T22" s="23">
        <v>2052</v>
      </c>
      <c r="U22" s="23"/>
      <c r="V22" s="23"/>
      <c r="W22" s="346"/>
      <c r="X22" s="57">
        <v>720</v>
      </c>
      <c r="Y22" s="23">
        <v>180</v>
      </c>
      <c r="Z22" s="24">
        <f>Y22/X22*100</f>
        <v>25</v>
      </c>
      <c r="AA22" s="23">
        <v>315</v>
      </c>
      <c r="AB22" s="48">
        <f>AA22/Y22*10</f>
        <v>17.5</v>
      </c>
      <c r="AC22" s="351">
        <v>212</v>
      </c>
      <c r="AD22" s="25">
        <v>140</v>
      </c>
      <c r="AE22" s="24">
        <f>AD22/AC22*100</f>
        <v>66.0377358490566</v>
      </c>
      <c r="AF22" s="25">
        <v>99.6</v>
      </c>
      <c r="AG22" s="48">
        <f>AF22/AD22*10</f>
        <v>7.114285714285714</v>
      </c>
      <c r="AH22" s="61">
        <v>0</v>
      </c>
      <c r="AI22" s="2"/>
      <c r="AJ22" s="360"/>
      <c r="AK22" s="2"/>
      <c r="AL22" s="27"/>
      <c r="AM22" s="23">
        <v>0</v>
      </c>
      <c r="AN22" s="23"/>
      <c r="AO22" s="23"/>
      <c r="AP22" s="100"/>
      <c r="AQ22" s="57">
        <v>1403</v>
      </c>
      <c r="AR22" s="23"/>
      <c r="AS22" s="24"/>
      <c r="AT22" s="23"/>
      <c r="AU22" s="48"/>
      <c r="AV22" s="57">
        <v>3</v>
      </c>
      <c r="AW22" s="23"/>
      <c r="AX22" s="24"/>
      <c r="AY22" s="23"/>
      <c r="AZ22" s="48"/>
      <c r="BA22" s="57">
        <v>42</v>
      </c>
      <c r="BB22" s="23"/>
      <c r="BC22" s="23"/>
      <c r="BD22" s="23"/>
      <c r="BE22" s="48">
        <f t="shared" si="4"/>
      </c>
      <c r="BF22" s="44">
        <v>0</v>
      </c>
      <c r="BG22" s="23"/>
      <c r="BH22" s="24"/>
      <c r="BI22" s="23"/>
      <c r="BJ22" s="3">
        <f>IF(BI22&gt;0,BI22/BG22*10,"")</f>
      </c>
    </row>
    <row r="23" spans="1:62" s="16" customFormat="1" ht="15.75">
      <c r="A23" s="4" t="s">
        <v>24</v>
      </c>
      <c r="B23" s="7">
        <f t="shared" si="0"/>
        <v>21523</v>
      </c>
      <c r="C23" s="77">
        <f t="shared" si="1"/>
        <v>214</v>
      </c>
      <c r="D23" s="363">
        <f t="shared" si="2"/>
        <v>0.9942851832922919</v>
      </c>
      <c r="E23" s="10">
        <v>0</v>
      </c>
      <c r="F23" s="3"/>
      <c r="G23" s="1"/>
      <c r="H23" s="3"/>
      <c r="I23" s="64"/>
      <c r="J23" s="22">
        <v>11085</v>
      </c>
      <c r="K23" s="23"/>
      <c r="L23" s="1"/>
      <c r="M23" s="23"/>
      <c r="N23" s="347">
        <f t="shared" si="3"/>
      </c>
      <c r="O23" s="57">
        <v>9186</v>
      </c>
      <c r="P23" s="23"/>
      <c r="Q23" s="23"/>
      <c r="R23" s="23"/>
      <c r="S23" s="24">
        <f>IF(R23&gt;0,R23/P23*10,"")</f>
      </c>
      <c r="T23" s="23">
        <v>200</v>
      </c>
      <c r="U23" s="23"/>
      <c r="V23" s="23"/>
      <c r="W23" s="346">
        <f>IF(V23&gt;0,V23/U23*10,"")</f>
      </c>
      <c r="X23" s="57">
        <v>1017</v>
      </c>
      <c r="Y23" s="23">
        <v>214</v>
      </c>
      <c r="Z23" s="24">
        <f>Y23/X23*100</f>
        <v>21.04228121927237</v>
      </c>
      <c r="AA23" s="23">
        <v>299</v>
      </c>
      <c r="AB23" s="48">
        <f>AA23/Y23*10</f>
        <v>13.971962616822431</v>
      </c>
      <c r="AC23" s="351">
        <v>35</v>
      </c>
      <c r="AD23" s="25"/>
      <c r="AE23" s="24"/>
      <c r="AF23" s="25"/>
      <c r="AG23" s="48"/>
      <c r="AH23" s="61">
        <v>0</v>
      </c>
      <c r="AI23" s="2"/>
      <c r="AJ23" s="360"/>
      <c r="AK23" s="2"/>
      <c r="AL23" s="27"/>
      <c r="AM23" s="23">
        <v>0</v>
      </c>
      <c r="AN23" s="23"/>
      <c r="AO23" s="23"/>
      <c r="AP23" s="100"/>
      <c r="AQ23" s="57">
        <v>90</v>
      </c>
      <c r="AR23" s="23"/>
      <c r="AS23" s="24"/>
      <c r="AT23" s="23"/>
      <c r="AU23" s="48"/>
      <c r="AV23" s="57">
        <v>670</v>
      </c>
      <c r="AW23" s="23">
        <v>136</v>
      </c>
      <c r="AX23" s="24">
        <f>AW23/AV23*100</f>
        <v>20.298507462686565</v>
      </c>
      <c r="AY23" s="23">
        <v>2040</v>
      </c>
      <c r="AZ23" s="48">
        <f>AY23/AW23*10</f>
        <v>150</v>
      </c>
      <c r="BA23" s="57">
        <v>145</v>
      </c>
      <c r="BB23" s="23"/>
      <c r="BC23" s="23"/>
      <c r="BD23" s="23"/>
      <c r="BE23" s="48">
        <f t="shared" si="4"/>
      </c>
      <c r="BF23" s="44">
        <v>0</v>
      </c>
      <c r="BG23" s="23"/>
      <c r="BH23" s="24"/>
      <c r="BI23" s="23"/>
      <c r="BJ23" s="3"/>
    </row>
    <row r="24" spans="1:62" s="16" customFormat="1" ht="15.75">
      <c r="A24" s="4" t="s">
        <v>15</v>
      </c>
      <c r="B24" s="7">
        <f t="shared" si="0"/>
        <v>31266</v>
      </c>
      <c r="C24" s="77">
        <f t="shared" si="1"/>
        <v>520</v>
      </c>
      <c r="D24" s="363">
        <f t="shared" si="2"/>
        <v>1.663148467984392</v>
      </c>
      <c r="E24" s="10">
        <v>200</v>
      </c>
      <c r="F24" s="3">
        <v>200</v>
      </c>
      <c r="G24" s="1">
        <f>F24/E24*100</f>
        <v>100</v>
      </c>
      <c r="H24" s="3">
        <v>280</v>
      </c>
      <c r="I24" s="64">
        <f>H24/F24*10</f>
        <v>14</v>
      </c>
      <c r="J24" s="22">
        <v>25192</v>
      </c>
      <c r="K24" s="23"/>
      <c r="L24" s="1"/>
      <c r="M24" s="23"/>
      <c r="N24" s="347">
        <f t="shared" si="3"/>
      </c>
      <c r="O24" s="57">
        <v>1083</v>
      </c>
      <c r="P24" s="23">
        <v>17</v>
      </c>
      <c r="Q24" s="23">
        <f>P24/O24*100</f>
        <v>1.569713758079409</v>
      </c>
      <c r="R24" s="23">
        <v>36</v>
      </c>
      <c r="S24" s="24">
        <f>IF(R24&gt;0,R24/P24*10,"")</f>
        <v>21.176470588235293</v>
      </c>
      <c r="T24" s="23">
        <v>3066</v>
      </c>
      <c r="U24" s="23">
        <v>17</v>
      </c>
      <c r="V24" s="23">
        <v>36</v>
      </c>
      <c r="W24" s="346">
        <f>IF(V24&gt;0,V24/U24*10,"")</f>
        <v>21.176470588235293</v>
      </c>
      <c r="X24" s="57">
        <v>1067</v>
      </c>
      <c r="Y24" s="23"/>
      <c r="Z24" s="24"/>
      <c r="AA24" s="23"/>
      <c r="AB24" s="48">
        <f>IF(AA24&gt;0,AA24/Y24*10,"")</f>
      </c>
      <c r="AC24" s="351">
        <v>628</v>
      </c>
      <c r="AD24" s="25">
        <v>286</v>
      </c>
      <c r="AE24" s="24">
        <f>AD24/AC24*100</f>
        <v>45.54140127388535</v>
      </c>
      <c r="AF24" s="25">
        <v>332</v>
      </c>
      <c r="AG24" s="48">
        <f>AF24/AD24*10</f>
        <v>11.608391608391608</v>
      </c>
      <c r="AH24" s="61">
        <v>30</v>
      </c>
      <c r="AI24" s="2"/>
      <c r="AJ24" s="360"/>
      <c r="AK24" s="2"/>
      <c r="AL24" s="27"/>
      <c r="AM24" s="23">
        <v>0</v>
      </c>
      <c r="AN24" s="23"/>
      <c r="AO24" s="23"/>
      <c r="AP24" s="100"/>
      <c r="AQ24" s="57">
        <v>3342</v>
      </c>
      <c r="AR24" s="23">
        <v>331</v>
      </c>
      <c r="AS24" s="24">
        <f>AR24/AQ24*100</f>
        <v>9.90424895272292</v>
      </c>
      <c r="AT24" s="23">
        <v>2488</v>
      </c>
      <c r="AU24" s="48">
        <f>AT24/AR24*10</f>
        <v>75.16616314199395</v>
      </c>
      <c r="AV24" s="57">
        <v>35</v>
      </c>
      <c r="AW24" s="23"/>
      <c r="AX24" s="23"/>
      <c r="AY24" s="23"/>
      <c r="AZ24" s="48">
        <f>IF(AY24&gt;0,AY24/AW24*10,"")</f>
      </c>
      <c r="BA24" s="57">
        <v>0</v>
      </c>
      <c r="BB24" s="23"/>
      <c r="BC24" s="23"/>
      <c r="BD24" s="23"/>
      <c r="BE24" s="48">
        <f t="shared" si="4"/>
      </c>
      <c r="BF24" s="43">
        <v>0</v>
      </c>
      <c r="BG24" s="23"/>
      <c r="BH24" s="24"/>
      <c r="BI24" s="23"/>
      <c r="BJ24" s="3"/>
    </row>
    <row r="25" spans="1:62" s="16" customFormat="1" ht="16.5" thickBot="1">
      <c r="A25" s="11" t="s">
        <v>44</v>
      </c>
      <c r="B25" s="12"/>
      <c r="C25" s="81"/>
      <c r="D25" s="13"/>
      <c r="E25" s="28"/>
      <c r="F25" s="82"/>
      <c r="G25" s="83"/>
      <c r="H25" s="82"/>
      <c r="I25" s="65"/>
      <c r="J25" s="340"/>
      <c r="K25" s="40"/>
      <c r="L25" s="83"/>
      <c r="M25" s="40"/>
      <c r="N25" s="596"/>
      <c r="O25" s="58"/>
      <c r="P25" s="40"/>
      <c r="Q25" s="40"/>
      <c r="R25" s="40"/>
      <c r="S25" s="51"/>
      <c r="T25" s="40"/>
      <c r="U25" s="40"/>
      <c r="V25" s="40"/>
      <c r="W25" s="348"/>
      <c r="X25" s="58"/>
      <c r="Y25" s="40"/>
      <c r="Z25" s="24"/>
      <c r="AA25" s="40"/>
      <c r="AB25" s="49"/>
      <c r="AC25" s="352"/>
      <c r="AD25" s="53"/>
      <c r="AE25" s="53"/>
      <c r="AF25" s="53"/>
      <c r="AG25" s="65"/>
      <c r="AH25" s="188"/>
      <c r="AI25" s="189"/>
      <c r="AJ25" s="189"/>
      <c r="AK25" s="189"/>
      <c r="AL25" s="190"/>
      <c r="AM25" s="23"/>
      <c r="AN25" s="23"/>
      <c r="AO25" s="23"/>
      <c r="AP25" s="100"/>
      <c r="AQ25" s="58"/>
      <c r="AR25" s="40"/>
      <c r="AS25" s="24"/>
      <c r="AT25" s="40"/>
      <c r="AU25" s="49"/>
      <c r="AV25" s="58">
        <v>186</v>
      </c>
      <c r="AW25" s="40"/>
      <c r="AX25" s="40"/>
      <c r="AY25" s="40"/>
      <c r="AZ25" s="49"/>
      <c r="BA25" s="58">
        <v>179</v>
      </c>
      <c r="BB25" s="40">
        <v>2</v>
      </c>
      <c r="BC25" s="51">
        <f>BB25/BA25*100</f>
        <v>1.1173184357541899</v>
      </c>
      <c r="BD25" s="40">
        <v>120</v>
      </c>
      <c r="BE25" s="49">
        <f>BD25/BB25*10</f>
        <v>600</v>
      </c>
      <c r="BF25" s="44"/>
      <c r="BG25" s="23"/>
      <c r="BH25" s="24"/>
      <c r="BI25" s="23"/>
      <c r="BJ25" s="3">
        <f>IF(BI25&gt;0,BI25/BG25*10,"")</f>
      </c>
    </row>
    <row r="26" spans="1:62" s="16" customFormat="1" ht="16.5" thickBot="1">
      <c r="A26" s="29" t="s">
        <v>26</v>
      </c>
      <c r="B26" s="14">
        <f>SUM(B4:B25)</f>
        <v>261305</v>
      </c>
      <c r="C26" s="84">
        <f>SUM(C4:C25)</f>
        <v>8553</v>
      </c>
      <c r="D26" s="15">
        <f t="shared" si="2"/>
        <v>3.2731865061900844</v>
      </c>
      <c r="E26" s="30">
        <f>SUM(E4:E24)</f>
        <v>3565</v>
      </c>
      <c r="F26" s="85">
        <f>SUM(F4:F24)</f>
        <v>3565</v>
      </c>
      <c r="G26" s="31">
        <f>F26/E26*100</f>
        <v>100</v>
      </c>
      <c r="H26" s="85">
        <f>SUM(H4:H24)</f>
        <v>5291</v>
      </c>
      <c r="I26" s="32">
        <f>H26/F26*10</f>
        <v>14.841514726507715</v>
      </c>
      <c r="J26" s="341">
        <f>SUM(J4:J24)</f>
        <v>212975</v>
      </c>
      <c r="K26" s="341">
        <f>SUM(K5:K24)</f>
        <v>1</v>
      </c>
      <c r="L26" s="342">
        <f>K26/J26*100</f>
        <v>0.00046953867824862076</v>
      </c>
      <c r="M26" s="341">
        <f>SUM(M5:M24)</f>
        <v>1.4</v>
      </c>
      <c r="N26" s="597">
        <f>IF(M26&gt;0,M26/K26*10,"")</f>
        <v>14</v>
      </c>
      <c r="O26" s="341">
        <f>SUM(O4:O24)</f>
        <v>12594</v>
      </c>
      <c r="P26" s="341">
        <f>SUM(P5:P24)</f>
        <v>183</v>
      </c>
      <c r="Q26" s="341">
        <f>P26/O26*100</f>
        <v>1.4530728918532636</v>
      </c>
      <c r="R26" s="341">
        <f>SUM(R5:R24)</f>
        <v>5348</v>
      </c>
      <c r="S26" s="343">
        <f>IF(R26&gt;0,R26/P26*10,"")</f>
        <v>292.24043715846994</v>
      </c>
      <c r="T26" s="341">
        <f>SUM(T4:T24)</f>
        <v>8197</v>
      </c>
      <c r="U26" s="341">
        <f>SUM(U5:U24)</f>
        <v>17</v>
      </c>
      <c r="V26" s="341">
        <f>SUM(V5:V24)</f>
        <v>36</v>
      </c>
      <c r="W26" s="349">
        <f>IF(V26&gt;0,V26/U26*10,"")</f>
        <v>21.176470588235293</v>
      </c>
      <c r="X26" s="341">
        <f>SUM(X4:X24)</f>
        <v>11658</v>
      </c>
      <c r="Y26" s="341">
        <f>SUM(Y5:Y24)</f>
        <v>1801</v>
      </c>
      <c r="Z26" s="358">
        <f>Y26/X26*100</f>
        <v>15.44861897409504</v>
      </c>
      <c r="AA26" s="341">
        <f>SUM(AA5:AA24)</f>
        <v>2644</v>
      </c>
      <c r="AB26" s="344">
        <f>IF(AA26&gt;0,AA26/Y26*10,"")</f>
        <v>14.680732926152139</v>
      </c>
      <c r="AC26" s="339">
        <f>SUM(AC4:AC24)</f>
        <v>7736</v>
      </c>
      <c r="AD26" s="41">
        <f>SUM(AD5:AD24)</f>
        <v>2152</v>
      </c>
      <c r="AE26" s="67">
        <f>AD26/AC26*100</f>
        <v>27.81799379524302</v>
      </c>
      <c r="AF26" s="41">
        <f>SUM(AF5:AF24)</f>
        <v>1207.6</v>
      </c>
      <c r="AG26" s="66">
        <f>AF26/AD26*10</f>
        <v>5.611524163568773</v>
      </c>
      <c r="AH26" s="30">
        <f>SUM(AH5:AH24)</f>
        <v>4206</v>
      </c>
      <c r="AI26" s="85">
        <f>SUM(AI5:AI24)</f>
        <v>834</v>
      </c>
      <c r="AJ26" s="194">
        <f>AI26/AH26*100</f>
        <v>19.828815977175463</v>
      </c>
      <c r="AK26" s="85">
        <f>SUM(AK5:AK24)</f>
        <v>744</v>
      </c>
      <c r="AL26" s="192">
        <f>AK26/AI26*10</f>
        <v>8.920863309352518</v>
      </c>
      <c r="AM26" s="33">
        <f>SUM(AM4:AM24)</f>
        <v>374</v>
      </c>
      <c r="AN26" s="34"/>
      <c r="AO26" s="34"/>
      <c r="AP26" s="104"/>
      <c r="AQ26" s="59">
        <f>SUM(AQ4:AQ24)</f>
        <v>12146</v>
      </c>
      <c r="AR26" s="41">
        <f>SUM(AR4:AR24)</f>
        <v>1166</v>
      </c>
      <c r="AS26" s="67">
        <f>AR26/AQ26*100</f>
        <v>9.599868269389098</v>
      </c>
      <c r="AT26" s="41">
        <f>SUM(AT4:AT24)</f>
        <v>18976</v>
      </c>
      <c r="AU26" s="66">
        <f>AT26/AR26*10</f>
        <v>162.74442538593485</v>
      </c>
      <c r="AV26" s="102">
        <f>SUM(AV5:AV25)</f>
        <v>1433.4</v>
      </c>
      <c r="AW26" s="86">
        <f>SUM(AW5:AW24)</f>
        <v>244</v>
      </c>
      <c r="AX26" s="54">
        <f>AW26/AV26*100</f>
        <v>17.022464071438538</v>
      </c>
      <c r="AY26" s="86">
        <f>SUM(AY5:AY24)</f>
        <v>3930</v>
      </c>
      <c r="AZ26" s="50">
        <f>IF(AY26&gt;0,AY26/AW26*10,"")</f>
        <v>161.06557377049182</v>
      </c>
      <c r="BA26" s="59">
        <f>SUM(BA4:BA25)</f>
        <v>1704.6</v>
      </c>
      <c r="BB26" s="41">
        <f>SUM(BB4:BB25)</f>
        <v>453</v>
      </c>
      <c r="BC26" s="42">
        <f>BB26/BA26*100</f>
        <v>26.575149595212956</v>
      </c>
      <c r="BD26" s="41">
        <f>SUM(BD4:BD25)</f>
        <v>15000</v>
      </c>
      <c r="BE26" s="50">
        <f>BD26/BB26*10</f>
        <v>331.1258278145695</v>
      </c>
      <c r="BF26" s="45">
        <f>SUM(BF4:BF25)</f>
        <v>3</v>
      </c>
      <c r="BG26" s="34">
        <f>SUM(BG4:BG25)</f>
        <v>0</v>
      </c>
      <c r="BH26" s="36">
        <f>BG26/BF26*100</f>
        <v>0</v>
      </c>
      <c r="BI26" s="34">
        <f>SUM(BI4:BI25)</f>
        <v>0</v>
      </c>
      <c r="BJ26" s="35" t="e">
        <f>BI26/BG26*10</f>
        <v>#DIV/0!</v>
      </c>
    </row>
    <row r="27" spans="1:62" s="16" customFormat="1" ht="16.5" thickBot="1">
      <c r="A27" s="90" t="s">
        <v>16</v>
      </c>
      <c r="B27" s="91">
        <f>E27+J27+O27+T27+X27+AC27+AH27+AM27</f>
        <v>258295</v>
      </c>
      <c r="C27" s="91">
        <f>F27+K27+P27+U27+Y27+AD27+AI27+AN27</f>
        <v>21469</v>
      </c>
      <c r="D27" s="92">
        <f>C27/B27*100</f>
        <v>8.311814011111327</v>
      </c>
      <c r="E27" s="93">
        <v>4563</v>
      </c>
      <c r="F27" s="94">
        <v>4563</v>
      </c>
      <c r="G27" s="95">
        <v>100</v>
      </c>
      <c r="H27" s="94">
        <v>5513</v>
      </c>
      <c r="I27" s="96">
        <v>12.081963620425158</v>
      </c>
      <c r="J27" s="191">
        <v>206908</v>
      </c>
      <c r="K27" s="98">
        <v>0</v>
      </c>
      <c r="L27" s="95">
        <v>0</v>
      </c>
      <c r="M27" s="98">
        <v>0</v>
      </c>
      <c r="N27" s="350">
        <v>0</v>
      </c>
      <c r="O27" s="99">
        <v>12560</v>
      </c>
      <c r="P27" s="98"/>
      <c r="Q27" s="98"/>
      <c r="R27" s="98"/>
      <c r="S27" s="98"/>
      <c r="T27" s="98">
        <v>6658</v>
      </c>
      <c r="U27" s="98"/>
      <c r="V27" s="98"/>
      <c r="W27" s="350"/>
      <c r="X27" s="99">
        <v>12566</v>
      </c>
      <c r="Y27" s="98">
        <v>8735</v>
      </c>
      <c r="Z27" s="98">
        <v>69.51297151042496</v>
      </c>
      <c r="AA27" s="98">
        <v>6745</v>
      </c>
      <c r="AB27" s="106">
        <v>7.72180881511162</v>
      </c>
      <c r="AC27" s="191">
        <v>7854</v>
      </c>
      <c r="AD27" s="98">
        <v>5553</v>
      </c>
      <c r="AE27" s="98">
        <v>70.70282658517952</v>
      </c>
      <c r="AF27" s="98">
        <v>3641</v>
      </c>
      <c r="AG27" s="96">
        <v>6.556816135422294</v>
      </c>
      <c r="AH27" s="191">
        <v>7186</v>
      </c>
      <c r="AI27" s="98">
        <v>2618</v>
      </c>
      <c r="AJ27" s="95">
        <v>36.43195101586418</v>
      </c>
      <c r="AK27" s="98">
        <v>1304</v>
      </c>
      <c r="AL27" s="95">
        <v>4.980901451489687</v>
      </c>
      <c r="AM27" s="97">
        <v>0</v>
      </c>
      <c r="AN27" s="97"/>
      <c r="AO27" s="97"/>
      <c r="AP27" s="105"/>
      <c r="AQ27" s="99">
        <v>9943</v>
      </c>
      <c r="AR27" s="98">
        <v>1269</v>
      </c>
      <c r="AS27" s="95">
        <v>12.762747661671527</v>
      </c>
      <c r="AT27" s="98">
        <v>13065</v>
      </c>
      <c r="AU27" s="106">
        <v>102.95508274231679</v>
      </c>
      <c r="AV27" s="99">
        <v>1514.8</v>
      </c>
      <c r="AW27" s="98">
        <v>45</v>
      </c>
      <c r="AX27" s="98">
        <v>2.970689199894376</v>
      </c>
      <c r="AY27" s="98">
        <v>992</v>
      </c>
      <c r="AZ27" s="96">
        <v>220.44444444444446</v>
      </c>
      <c r="BA27" s="99">
        <v>1622.2</v>
      </c>
      <c r="BB27" s="98">
        <v>109.5</v>
      </c>
      <c r="BC27" s="95">
        <v>6.750092467020097</v>
      </c>
      <c r="BD27" s="98">
        <v>2358</v>
      </c>
      <c r="BE27" s="96">
        <v>215.34246575342465</v>
      </c>
      <c r="BF27" s="46">
        <v>3</v>
      </c>
      <c r="BG27" s="37"/>
      <c r="BH27" s="38"/>
      <c r="BI27" s="37"/>
      <c r="BJ27" s="37"/>
    </row>
    <row r="28" spans="10:57" ht="12.75"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</sheetData>
  <sheetProtection/>
  <mergeCells count="16">
    <mergeCell ref="B1:AD1"/>
    <mergeCell ref="AE1:AG1"/>
    <mergeCell ref="BF2:BJ2"/>
    <mergeCell ref="AM2:AP2"/>
    <mergeCell ref="AQ2:AU2"/>
    <mergeCell ref="AV2:AZ2"/>
    <mergeCell ref="BA2:BE2"/>
    <mergeCell ref="A2:A3"/>
    <mergeCell ref="E2:I2"/>
    <mergeCell ref="AC2:AG2"/>
    <mergeCell ref="AH2:AL2"/>
    <mergeCell ref="J2:N2"/>
    <mergeCell ref="O2:S2"/>
    <mergeCell ref="T2:W2"/>
    <mergeCell ref="X2:AB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8" r:id="rId1"/>
  <colBreaks count="1" manualBreakCount="1">
    <brk id="33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P14" sqref="P14"/>
    </sheetView>
  </sheetViews>
  <sheetFormatPr defaultColWidth="9.00390625" defaultRowHeight="12.75"/>
  <cols>
    <col min="1" max="1" width="25.253906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customWidth="1"/>
    <col min="7" max="7" width="10.875" style="0" customWidth="1"/>
    <col min="8" max="8" width="10.375" style="0" customWidth="1"/>
    <col min="9" max="9" width="9.25390625" style="0" customWidth="1"/>
    <col min="10" max="10" width="13.00390625" style="0" customWidth="1"/>
    <col min="11" max="11" width="13.375" style="0" customWidth="1"/>
    <col min="12" max="12" width="7.125" style="0" customWidth="1"/>
  </cols>
  <sheetData>
    <row r="1" spans="1:11" ht="20.25">
      <c r="A1" s="636" t="s">
        <v>82</v>
      </c>
      <c r="B1" s="637"/>
      <c r="C1" s="637"/>
      <c r="D1" s="637"/>
      <c r="E1" s="637"/>
      <c r="F1" s="637"/>
      <c r="G1" s="638"/>
      <c r="H1" s="639"/>
      <c r="I1" s="639"/>
      <c r="J1" s="639"/>
      <c r="K1" s="639"/>
    </row>
    <row r="2" spans="1:12" ht="21" thickBot="1">
      <c r="A2" s="251"/>
      <c r="F2" s="648"/>
      <c r="G2" s="648"/>
      <c r="H2" s="649"/>
      <c r="I2" s="649"/>
      <c r="K2" s="640">
        <v>43711</v>
      </c>
      <c r="L2" s="641"/>
    </row>
    <row r="3" spans="1:12" ht="18.75">
      <c r="A3" s="650" t="s">
        <v>83</v>
      </c>
      <c r="B3" s="650" t="s">
        <v>84</v>
      </c>
      <c r="C3" s="650"/>
      <c r="D3" s="650"/>
      <c r="E3" s="650"/>
      <c r="F3" s="650"/>
      <c r="G3" s="650"/>
      <c r="H3" s="650"/>
      <c r="I3" s="650"/>
      <c r="J3" s="642" t="s">
        <v>85</v>
      </c>
      <c r="K3" s="643"/>
      <c r="L3" s="644"/>
    </row>
    <row r="4" spans="1:12" ht="19.5" thickBot="1">
      <c r="A4" s="651"/>
      <c r="B4" s="653" t="s">
        <v>86</v>
      </c>
      <c r="C4" s="651"/>
      <c r="D4" s="651"/>
      <c r="E4" s="651"/>
      <c r="F4" s="653" t="s">
        <v>87</v>
      </c>
      <c r="G4" s="651"/>
      <c r="H4" s="651"/>
      <c r="I4" s="653"/>
      <c r="J4" s="645"/>
      <c r="K4" s="646"/>
      <c r="L4" s="647"/>
    </row>
    <row r="5" spans="1:12" ht="19.5" thickBot="1">
      <c r="A5" s="652"/>
      <c r="B5" s="568" t="s">
        <v>88</v>
      </c>
      <c r="C5" s="568" t="s">
        <v>89</v>
      </c>
      <c r="D5" s="568" t="s">
        <v>90</v>
      </c>
      <c r="E5" s="568" t="s">
        <v>1</v>
      </c>
      <c r="F5" s="568" t="s">
        <v>88</v>
      </c>
      <c r="G5" s="568" t="s">
        <v>89</v>
      </c>
      <c r="H5" s="568" t="s">
        <v>90</v>
      </c>
      <c r="I5" s="568" t="s">
        <v>1</v>
      </c>
      <c r="J5" s="252" t="s">
        <v>88</v>
      </c>
      <c r="K5" s="253" t="s">
        <v>91</v>
      </c>
      <c r="L5" s="254" t="s">
        <v>1</v>
      </c>
    </row>
    <row r="6" spans="1:12" ht="18.75">
      <c r="A6" s="579" t="s">
        <v>2</v>
      </c>
      <c r="B6" s="385">
        <v>299</v>
      </c>
      <c r="C6" s="386">
        <v>299</v>
      </c>
      <c r="D6" s="255">
        <v>299</v>
      </c>
      <c r="E6" s="256">
        <f aca="true" t="shared" si="0" ref="E6:E27">D6/B6*100</f>
        <v>100</v>
      </c>
      <c r="F6" s="257"/>
      <c r="G6" s="258"/>
      <c r="H6" s="258"/>
      <c r="I6" s="259"/>
      <c r="J6" s="260">
        <v>800</v>
      </c>
      <c r="K6" s="261">
        <v>350</v>
      </c>
      <c r="L6" s="262">
        <f aca="true" t="shared" si="1" ref="L6:L27">K6/J6*100</f>
        <v>43.75</v>
      </c>
    </row>
    <row r="7" spans="1:12" ht="18.75">
      <c r="A7" s="580" t="s">
        <v>18</v>
      </c>
      <c r="B7" s="385">
        <v>2978</v>
      </c>
      <c r="C7" s="364">
        <v>2978</v>
      </c>
      <c r="D7" s="264">
        <v>2978</v>
      </c>
      <c r="E7" s="265">
        <f t="shared" si="0"/>
        <v>100</v>
      </c>
      <c r="F7" s="385">
        <v>4599</v>
      </c>
      <c r="G7" s="364">
        <v>4599</v>
      </c>
      <c r="H7" s="364">
        <v>4599</v>
      </c>
      <c r="I7" s="265">
        <f aca="true" t="shared" si="2" ref="I7:I27">H7/F7*100</f>
        <v>100</v>
      </c>
      <c r="J7" s="266">
        <v>4770</v>
      </c>
      <c r="K7" s="267">
        <v>4199</v>
      </c>
      <c r="L7" s="262">
        <f t="shared" si="1"/>
        <v>88.0293501048218</v>
      </c>
    </row>
    <row r="8" spans="1:12" ht="18.75">
      <c r="A8" s="580" t="s">
        <v>19</v>
      </c>
      <c r="B8" s="385">
        <v>3451</v>
      </c>
      <c r="C8" s="364">
        <v>3451</v>
      </c>
      <c r="D8" s="264">
        <v>3451</v>
      </c>
      <c r="E8" s="265">
        <f t="shared" si="0"/>
        <v>100</v>
      </c>
      <c r="F8" s="385">
        <v>2795</v>
      </c>
      <c r="G8" s="364">
        <v>2795</v>
      </c>
      <c r="H8" s="364">
        <v>2795</v>
      </c>
      <c r="I8" s="265">
        <f t="shared" si="2"/>
        <v>100</v>
      </c>
      <c r="J8" s="266">
        <v>8116</v>
      </c>
      <c r="K8" s="267">
        <v>4160</v>
      </c>
      <c r="L8" s="262">
        <f t="shared" si="1"/>
        <v>51.25677673730902</v>
      </c>
    </row>
    <row r="9" spans="1:12" ht="18.75">
      <c r="A9" s="580" t="s">
        <v>3</v>
      </c>
      <c r="B9" s="385">
        <v>3553</v>
      </c>
      <c r="C9" s="364">
        <v>3553</v>
      </c>
      <c r="D9" s="264">
        <v>3553</v>
      </c>
      <c r="E9" s="265">
        <f t="shared" si="0"/>
        <v>100</v>
      </c>
      <c r="F9" s="385">
        <v>3125</v>
      </c>
      <c r="G9" s="364">
        <v>3125</v>
      </c>
      <c r="H9" s="364">
        <v>3125</v>
      </c>
      <c r="I9" s="265">
        <f t="shared" si="2"/>
        <v>100</v>
      </c>
      <c r="J9" s="266">
        <v>8866</v>
      </c>
      <c r="K9" s="267">
        <v>4640</v>
      </c>
      <c r="L9" s="268">
        <f t="shared" si="1"/>
        <v>52.33476201218137</v>
      </c>
    </row>
    <row r="10" spans="1:16" ht="18.75">
      <c r="A10" s="580" t="s">
        <v>4</v>
      </c>
      <c r="B10" s="385">
        <v>1122</v>
      </c>
      <c r="C10" s="364">
        <v>1122</v>
      </c>
      <c r="D10" s="264">
        <v>1122</v>
      </c>
      <c r="E10" s="265">
        <f t="shared" si="0"/>
        <v>100</v>
      </c>
      <c r="F10" s="385">
        <v>376</v>
      </c>
      <c r="G10" s="364">
        <v>376</v>
      </c>
      <c r="H10" s="364">
        <v>376</v>
      </c>
      <c r="I10" s="265">
        <f t="shared" si="2"/>
        <v>100</v>
      </c>
      <c r="J10" s="266">
        <v>26996</v>
      </c>
      <c r="K10" s="267">
        <v>7143</v>
      </c>
      <c r="L10" s="268">
        <f t="shared" si="1"/>
        <v>26.45947547784857</v>
      </c>
      <c r="P10" t="s">
        <v>95</v>
      </c>
    </row>
    <row r="11" spans="1:12" ht="18.75">
      <c r="A11" s="580" t="s">
        <v>20</v>
      </c>
      <c r="B11" s="385">
        <v>3230</v>
      </c>
      <c r="C11" s="364">
        <v>3230</v>
      </c>
      <c r="D11" s="264">
        <v>3230</v>
      </c>
      <c r="E11" s="265">
        <f t="shared" si="0"/>
        <v>100</v>
      </c>
      <c r="F11" s="385">
        <v>8426</v>
      </c>
      <c r="G11" s="364">
        <v>6200</v>
      </c>
      <c r="H11" s="364">
        <v>5580</v>
      </c>
      <c r="I11" s="265">
        <f t="shared" si="2"/>
        <v>66.22359363873724</v>
      </c>
      <c r="J11" s="266">
        <v>20955</v>
      </c>
      <c r="K11" s="267">
        <v>19700</v>
      </c>
      <c r="L11" s="268">
        <f t="shared" si="1"/>
        <v>94.01097590073968</v>
      </c>
    </row>
    <row r="12" spans="1:12" ht="18.75">
      <c r="A12" s="580" t="s">
        <v>5</v>
      </c>
      <c r="B12" s="385">
        <v>3911</v>
      </c>
      <c r="C12" s="364">
        <v>3911</v>
      </c>
      <c r="D12" s="264">
        <v>3911</v>
      </c>
      <c r="E12" s="265">
        <f t="shared" si="0"/>
        <v>100</v>
      </c>
      <c r="F12" s="385">
        <v>3792</v>
      </c>
      <c r="G12" s="364">
        <v>3500</v>
      </c>
      <c r="H12" s="364">
        <v>3500</v>
      </c>
      <c r="I12" s="265">
        <f t="shared" si="2"/>
        <v>92.29957805907173</v>
      </c>
      <c r="J12" s="266">
        <v>27225</v>
      </c>
      <c r="K12" s="267">
        <v>8160</v>
      </c>
      <c r="L12" s="268">
        <f t="shared" si="1"/>
        <v>29.97245179063361</v>
      </c>
    </row>
    <row r="13" spans="1:12" ht="18.75">
      <c r="A13" s="580" t="s">
        <v>6</v>
      </c>
      <c r="B13" s="385">
        <v>1508</v>
      </c>
      <c r="C13" s="364">
        <v>1508</v>
      </c>
      <c r="D13" s="264">
        <v>1508</v>
      </c>
      <c r="E13" s="265">
        <f t="shared" si="0"/>
        <v>100</v>
      </c>
      <c r="F13" s="385">
        <v>3091</v>
      </c>
      <c r="G13" s="364">
        <v>3091</v>
      </c>
      <c r="H13" s="364">
        <v>3091</v>
      </c>
      <c r="I13" s="265">
        <f t="shared" si="2"/>
        <v>100</v>
      </c>
      <c r="J13" s="266">
        <v>63973</v>
      </c>
      <c r="K13" s="267">
        <v>11490</v>
      </c>
      <c r="L13" s="268">
        <f t="shared" si="1"/>
        <v>17.960702171228487</v>
      </c>
    </row>
    <row r="14" spans="1:12" ht="18.75">
      <c r="A14" s="580" t="s">
        <v>7</v>
      </c>
      <c r="B14" s="385">
        <v>2061</v>
      </c>
      <c r="C14" s="364">
        <v>2061</v>
      </c>
      <c r="D14" s="264">
        <v>2061</v>
      </c>
      <c r="E14" s="265">
        <f t="shared" si="0"/>
        <v>100</v>
      </c>
      <c r="F14" s="385">
        <v>1083</v>
      </c>
      <c r="G14" s="364">
        <v>1083</v>
      </c>
      <c r="H14" s="364">
        <v>1083</v>
      </c>
      <c r="I14" s="265">
        <f t="shared" si="2"/>
        <v>100</v>
      </c>
      <c r="J14" s="266">
        <v>17382</v>
      </c>
      <c r="K14" s="267">
        <v>7400</v>
      </c>
      <c r="L14" s="268">
        <f t="shared" si="1"/>
        <v>42.57277643539293</v>
      </c>
    </row>
    <row r="15" spans="1:12" ht="18.75">
      <c r="A15" s="580" t="s">
        <v>8</v>
      </c>
      <c r="B15" s="385">
        <v>455</v>
      </c>
      <c r="C15" s="364">
        <v>455</v>
      </c>
      <c r="D15" s="264">
        <v>455</v>
      </c>
      <c r="E15" s="265">
        <f t="shared" si="0"/>
        <v>100</v>
      </c>
      <c r="F15" s="385">
        <v>1447</v>
      </c>
      <c r="G15" s="364">
        <v>1447</v>
      </c>
      <c r="H15" s="364">
        <v>1447</v>
      </c>
      <c r="I15" s="265">
        <f t="shared" si="2"/>
        <v>100</v>
      </c>
      <c r="J15" s="266">
        <v>18821</v>
      </c>
      <c r="K15" s="267">
        <v>14980</v>
      </c>
      <c r="L15" s="268">
        <f t="shared" si="1"/>
        <v>79.5919451676319</v>
      </c>
    </row>
    <row r="16" spans="1:12" ht="18.75">
      <c r="A16" s="580" t="s">
        <v>9</v>
      </c>
      <c r="B16" s="385">
        <v>3063</v>
      </c>
      <c r="C16" s="364">
        <v>3063</v>
      </c>
      <c r="D16" s="264">
        <v>3063</v>
      </c>
      <c r="E16" s="265">
        <f t="shared" si="0"/>
        <v>100</v>
      </c>
      <c r="F16" s="385">
        <v>920</v>
      </c>
      <c r="G16" s="364">
        <v>920</v>
      </c>
      <c r="H16" s="364">
        <v>920</v>
      </c>
      <c r="I16" s="265">
        <f t="shared" si="2"/>
        <v>100</v>
      </c>
      <c r="J16" s="266">
        <v>25319</v>
      </c>
      <c r="K16" s="267">
        <v>20310</v>
      </c>
      <c r="L16" s="268">
        <f t="shared" si="1"/>
        <v>80.21643824795608</v>
      </c>
    </row>
    <row r="17" spans="1:12" ht="18.75">
      <c r="A17" s="580" t="s">
        <v>10</v>
      </c>
      <c r="B17" s="385">
        <v>1899</v>
      </c>
      <c r="C17" s="364">
        <v>1899</v>
      </c>
      <c r="D17" s="264">
        <v>1899</v>
      </c>
      <c r="E17" s="265">
        <f t="shared" si="0"/>
        <v>100</v>
      </c>
      <c r="F17" s="385">
        <v>323</v>
      </c>
      <c r="G17" s="364">
        <v>323</v>
      </c>
      <c r="H17" s="364">
        <v>323</v>
      </c>
      <c r="I17" s="265">
        <f t="shared" si="2"/>
        <v>100</v>
      </c>
      <c r="J17" s="266">
        <v>13600</v>
      </c>
      <c r="K17" s="267">
        <v>10600</v>
      </c>
      <c r="L17" s="268">
        <f t="shared" si="1"/>
        <v>77.94117647058823</v>
      </c>
    </row>
    <row r="18" spans="1:12" ht="18.75">
      <c r="A18" s="580" t="s">
        <v>21</v>
      </c>
      <c r="B18" s="385">
        <v>4581</v>
      </c>
      <c r="C18" s="364">
        <v>4581</v>
      </c>
      <c r="D18" s="264">
        <v>4581</v>
      </c>
      <c r="E18" s="265">
        <f t="shared" si="0"/>
        <v>100</v>
      </c>
      <c r="F18" s="385">
        <v>770</v>
      </c>
      <c r="G18" s="364">
        <v>770</v>
      </c>
      <c r="H18" s="364">
        <v>770</v>
      </c>
      <c r="I18" s="265">
        <f t="shared" si="2"/>
        <v>100</v>
      </c>
      <c r="J18" s="266">
        <v>33848</v>
      </c>
      <c r="K18" s="267">
        <v>16172</v>
      </c>
      <c r="L18" s="268">
        <f t="shared" si="1"/>
        <v>47.77830300165446</v>
      </c>
    </row>
    <row r="19" spans="1:12" ht="18.75">
      <c r="A19" s="580" t="s">
        <v>11</v>
      </c>
      <c r="B19" s="385">
        <v>2222</v>
      </c>
      <c r="C19" s="364">
        <v>2222</v>
      </c>
      <c r="D19" s="264">
        <v>2222</v>
      </c>
      <c r="E19" s="265">
        <f t="shared" si="0"/>
        <v>100</v>
      </c>
      <c r="F19" s="385">
        <v>2625</v>
      </c>
      <c r="G19" s="364">
        <v>2625</v>
      </c>
      <c r="H19" s="364">
        <v>2625</v>
      </c>
      <c r="I19" s="265">
        <f t="shared" si="2"/>
        <v>100</v>
      </c>
      <c r="J19" s="266">
        <v>15246</v>
      </c>
      <c r="K19" s="267">
        <v>4000</v>
      </c>
      <c r="L19" s="268">
        <f t="shared" si="1"/>
        <v>26.236389872753506</v>
      </c>
    </row>
    <row r="20" spans="1:12" ht="18.75">
      <c r="A20" s="580" t="s">
        <v>12</v>
      </c>
      <c r="B20" s="385">
        <v>2321</v>
      </c>
      <c r="C20" s="364">
        <v>2321</v>
      </c>
      <c r="D20" s="264">
        <v>2321</v>
      </c>
      <c r="E20" s="265">
        <f t="shared" si="0"/>
        <v>100</v>
      </c>
      <c r="F20" s="385">
        <v>2945</v>
      </c>
      <c r="G20" s="364">
        <v>2945</v>
      </c>
      <c r="H20" s="364">
        <v>2945</v>
      </c>
      <c r="I20" s="265">
        <f t="shared" si="2"/>
        <v>100</v>
      </c>
      <c r="J20" s="266">
        <v>23004</v>
      </c>
      <c r="K20" s="267">
        <v>7750</v>
      </c>
      <c r="L20" s="268">
        <f t="shared" si="1"/>
        <v>33.689793079464444</v>
      </c>
    </row>
    <row r="21" spans="1:12" ht="18.75">
      <c r="A21" s="263" t="s">
        <v>22</v>
      </c>
      <c r="B21" s="385">
        <v>1057</v>
      </c>
      <c r="C21" s="364">
        <v>1057</v>
      </c>
      <c r="D21" s="264">
        <v>1057</v>
      </c>
      <c r="E21" s="265">
        <f t="shared" si="0"/>
        <v>100</v>
      </c>
      <c r="F21" s="385">
        <v>3409</v>
      </c>
      <c r="G21" s="364">
        <v>3409</v>
      </c>
      <c r="H21" s="364">
        <v>3409</v>
      </c>
      <c r="I21" s="265">
        <f t="shared" si="2"/>
        <v>100</v>
      </c>
      <c r="J21" s="266">
        <v>50885</v>
      </c>
      <c r="K21" s="267">
        <v>21200</v>
      </c>
      <c r="L21" s="268">
        <f t="shared" si="1"/>
        <v>41.66257246732829</v>
      </c>
    </row>
    <row r="22" spans="1:12" ht="18.75">
      <c r="A22" s="263" t="s">
        <v>23</v>
      </c>
      <c r="B22" s="385">
        <v>4412</v>
      </c>
      <c r="C22" s="364">
        <v>4412</v>
      </c>
      <c r="D22" s="264">
        <v>4412</v>
      </c>
      <c r="E22" s="265">
        <f t="shared" si="0"/>
        <v>100</v>
      </c>
      <c r="F22" s="385">
        <v>2880</v>
      </c>
      <c r="G22" s="364">
        <v>1600</v>
      </c>
      <c r="H22" s="364">
        <v>1600</v>
      </c>
      <c r="I22" s="265">
        <f t="shared" si="2"/>
        <v>55.55555555555556</v>
      </c>
      <c r="J22" s="266">
        <v>21591</v>
      </c>
      <c r="K22" s="267">
        <v>20000</v>
      </c>
      <c r="L22" s="268">
        <f t="shared" si="1"/>
        <v>92.6311889213098</v>
      </c>
    </row>
    <row r="23" spans="1:12" ht="18.75">
      <c r="A23" s="263" t="s">
        <v>13</v>
      </c>
      <c r="B23" s="385">
        <v>3301</v>
      </c>
      <c r="C23" s="364">
        <v>3301</v>
      </c>
      <c r="D23" s="264">
        <v>3301</v>
      </c>
      <c r="E23" s="265">
        <f t="shared" si="0"/>
        <v>100</v>
      </c>
      <c r="F23" s="385">
        <v>883</v>
      </c>
      <c r="G23" s="364">
        <v>883</v>
      </c>
      <c r="H23" s="364">
        <v>883</v>
      </c>
      <c r="I23" s="265">
        <f t="shared" si="2"/>
        <v>100</v>
      </c>
      <c r="J23" s="266">
        <v>12126</v>
      </c>
      <c r="K23" s="267">
        <v>5389</v>
      </c>
      <c r="L23" s="268">
        <f t="shared" si="1"/>
        <v>44.44169553026555</v>
      </c>
    </row>
    <row r="24" spans="1:12" ht="18.75">
      <c r="A24" s="263" t="s">
        <v>14</v>
      </c>
      <c r="B24" s="385">
        <v>3710</v>
      </c>
      <c r="C24" s="364">
        <v>3710</v>
      </c>
      <c r="D24" s="264">
        <v>3710</v>
      </c>
      <c r="E24" s="265">
        <f t="shared" si="0"/>
        <v>100</v>
      </c>
      <c r="F24" s="385">
        <v>1551</v>
      </c>
      <c r="G24" s="364">
        <v>1551</v>
      </c>
      <c r="H24" s="364">
        <v>1551</v>
      </c>
      <c r="I24" s="265">
        <f t="shared" si="2"/>
        <v>100</v>
      </c>
      <c r="J24" s="266">
        <v>27000</v>
      </c>
      <c r="K24" s="267">
        <v>27000</v>
      </c>
      <c r="L24" s="268">
        <f t="shared" si="1"/>
        <v>100</v>
      </c>
    </row>
    <row r="25" spans="1:12" ht="18.75">
      <c r="A25" s="263" t="s">
        <v>24</v>
      </c>
      <c r="B25" s="385">
        <v>2913</v>
      </c>
      <c r="C25" s="364">
        <v>2913</v>
      </c>
      <c r="D25" s="264">
        <v>2913</v>
      </c>
      <c r="E25" s="265">
        <f t="shared" si="0"/>
        <v>100</v>
      </c>
      <c r="F25" s="385">
        <v>1376</v>
      </c>
      <c r="G25" s="364">
        <v>1376</v>
      </c>
      <c r="H25" s="364">
        <v>1376</v>
      </c>
      <c r="I25" s="265">
        <f t="shared" si="2"/>
        <v>100</v>
      </c>
      <c r="J25" s="266">
        <v>68491</v>
      </c>
      <c r="K25" s="267">
        <v>30470</v>
      </c>
      <c r="L25" s="268">
        <f t="shared" si="1"/>
        <v>44.48759691054299</v>
      </c>
    </row>
    <row r="26" spans="1:12" ht="19.5" thickBot="1">
      <c r="A26" s="569" t="s">
        <v>15</v>
      </c>
      <c r="B26" s="385">
        <v>4167</v>
      </c>
      <c r="C26" s="387">
        <v>4167</v>
      </c>
      <c r="D26" s="269">
        <v>4167</v>
      </c>
      <c r="E26" s="270">
        <f t="shared" si="0"/>
        <v>100</v>
      </c>
      <c r="F26" s="586">
        <v>3502</v>
      </c>
      <c r="G26" s="387">
        <v>3502</v>
      </c>
      <c r="H26" s="387">
        <v>3502</v>
      </c>
      <c r="I26" s="270">
        <f t="shared" si="2"/>
        <v>100</v>
      </c>
      <c r="J26" s="271">
        <v>59320.799999999996</v>
      </c>
      <c r="K26" s="272">
        <v>24888</v>
      </c>
      <c r="L26" s="268">
        <f t="shared" si="1"/>
        <v>41.9549298053971</v>
      </c>
    </row>
    <row r="27" spans="1:12" ht="19.5" thickBot="1">
      <c r="A27" s="273" t="s">
        <v>56</v>
      </c>
      <c r="B27" s="274">
        <f>SUM(B6:B26)</f>
        <v>56214</v>
      </c>
      <c r="C27" s="275">
        <f>SUM(C6:C26)</f>
        <v>56214</v>
      </c>
      <c r="D27" s="275">
        <f>SUM(D6:D26)</f>
        <v>56214</v>
      </c>
      <c r="E27" s="276">
        <f t="shared" si="0"/>
        <v>100</v>
      </c>
      <c r="F27" s="277">
        <f>SUM(F6:F26)</f>
        <v>49918</v>
      </c>
      <c r="G27" s="278">
        <f>SUM(G6:G26)</f>
        <v>46120</v>
      </c>
      <c r="H27" s="278">
        <f>SUM(H6:H26)</f>
        <v>45500</v>
      </c>
      <c r="I27" s="276">
        <f t="shared" si="2"/>
        <v>91.14948515565527</v>
      </c>
      <c r="J27" s="279">
        <f>SUM(J6:J26)</f>
        <v>548334.8</v>
      </c>
      <c r="K27" s="278">
        <f>SUM(K6:K26)</f>
        <v>270001</v>
      </c>
      <c r="L27" s="280">
        <f t="shared" si="1"/>
        <v>49.24017224513199</v>
      </c>
    </row>
    <row r="28" spans="1:12" ht="18" customHeight="1" thickBot="1">
      <c r="A28" s="281" t="s">
        <v>81</v>
      </c>
      <c r="B28" s="282">
        <v>62070</v>
      </c>
      <c r="C28" s="283">
        <v>62070</v>
      </c>
      <c r="D28" s="283">
        <v>62070</v>
      </c>
      <c r="E28" s="284">
        <v>100</v>
      </c>
      <c r="F28" s="282">
        <v>51553</v>
      </c>
      <c r="G28" s="283">
        <v>51553</v>
      </c>
      <c r="H28" s="283">
        <v>51553</v>
      </c>
      <c r="I28" s="284">
        <v>100</v>
      </c>
      <c r="J28" s="583">
        <v>489766.07</v>
      </c>
      <c r="K28" s="584">
        <v>140514</v>
      </c>
      <c r="L28" s="388">
        <v>28.690023381979074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zoomScalePageLayoutView="0" workbookViewId="0" topLeftCell="A1">
      <selection activeCell="H24" sqref="H24"/>
    </sheetView>
  </sheetViews>
  <sheetFormatPr defaultColWidth="9.00390625" defaultRowHeight="12.75"/>
  <cols>
    <col min="1" max="1" width="20.75390625" style="108" customWidth="1"/>
    <col min="2" max="2" width="10.375" style="108" bestFit="1" customWidth="1"/>
    <col min="3" max="3" width="8.625" style="108" customWidth="1"/>
    <col min="4" max="4" width="6.00390625" style="108" customWidth="1"/>
    <col min="5" max="6" width="8.625" style="108" customWidth="1"/>
    <col min="7" max="7" width="5.625" style="108" customWidth="1"/>
    <col min="8" max="8" width="8.875" style="108" customWidth="1"/>
    <col min="9" max="9" width="7.125" style="108" customWidth="1"/>
    <col min="10" max="10" width="6.00390625" style="108" customWidth="1"/>
    <col min="11" max="11" width="7.00390625" style="108" customWidth="1"/>
    <col min="12" max="12" width="6.125" style="108" customWidth="1"/>
    <col min="13" max="13" width="5.875" style="108" customWidth="1"/>
    <col min="14" max="14" width="7.00390625" style="108" customWidth="1"/>
    <col min="15" max="15" width="5.875" style="108" customWidth="1"/>
    <col min="16" max="16" width="4.75390625" style="108" bestFit="1" customWidth="1"/>
    <col min="17" max="17" width="7.00390625" style="108" customWidth="1"/>
    <col min="18" max="18" width="6.00390625" style="108" customWidth="1"/>
    <col min="19" max="19" width="5.625" style="108" customWidth="1"/>
    <col min="20" max="20" width="5.25390625" style="108" customWidth="1"/>
    <col min="21" max="21" width="5.00390625" style="108" customWidth="1"/>
    <col min="22" max="22" width="3.875" style="108" bestFit="1" customWidth="1"/>
    <col min="23" max="16384" width="9.125" style="108" customWidth="1"/>
  </cols>
  <sheetData>
    <row r="1" spans="1:19" ht="18.75">
      <c r="A1" s="659" t="s">
        <v>62</v>
      </c>
      <c r="B1" s="659"/>
      <c r="C1" s="659"/>
      <c r="D1" s="659"/>
      <c r="E1" s="659"/>
      <c r="F1" s="659"/>
      <c r="G1" s="659"/>
      <c r="H1" s="659"/>
      <c r="I1" s="659"/>
      <c r="J1" s="659"/>
      <c r="K1" s="600"/>
      <c r="L1" s="600"/>
      <c r="M1" s="600"/>
      <c r="N1" s="600"/>
      <c r="O1" s="600"/>
      <c r="P1" s="107"/>
      <c r="Q1" s="657">
        <v>43711</v>
      </c>
      <c r="R1" s="658"/>
      <c r="S1" s="658"/>
    </row>
    <row r="2" spans="1:19" ht="16.5" thickBot="1">
      <c r="A2" s="109"/>
      <c r="B2" s="109"/>
      <c r="C2" s="109"/>
      <c r="D2" s="109"/>
      <c r="E2" s="110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1"/>
      <c r="R2" s="111"/>
      <c r="S2" s="111"/>
    </row>
    <row r="3" spans="1:22" ht="27" customHeight="1">
      <c r="A3" s="660" t="s">
        <v>17</v>
      </c>
      <c r="B3" s="662" t="s">
        <v>63</v>
      </c>
      <c r="C3" s="663"/>
      <c r="D3" s="664"/>
      <c r="E3" s="654" t="s">
        <v>45</v>
      </c>
      <c r="F3" s="655"/>
      <c r="G3" s="656"/>
      <c r="H3" s="665" t="s">
        <v>46</v>
      </c>
      <c r="I3" s="655"/>
      <c r="J3" s="666"/>
      <c r="K3" s="654" t="s">
        <v>64</v>
      </c>
      <c r="L3" s="655"/>
      <c r="M3" s="656"/>
      <c r="N3" s="654" t="s">
        <v>47</v>
      </c>
      <c r="O3" s="655"/>
      <c r="P3" s="656"/>
      <c r="Q3" s="654" t="s">
        <v>27</v>
      </c>
      <c r="R3" s="655"/>
      <c r="S3" s="656"/>
      <c r="T3" s="654" t="s">
        <v>65</v>
      </c>
      <c r="U3" s="655"/>
      <c r="V3" s="656"/>
    </row>
    <row r="4" spans="1:22" ht="80.25" customHeight="1" thickBot="1">
      <c r="A4" s="661"/>
      <c r="B4" s="131" t="s">
        <v>66</v>
      </c>
      <c r="C4" s="118" t="s">
        <v>67</v>
      </c>
      <c r="D4" s="119" t="s">
        <v>1</v>
      </c>
      <c r="E4" s="131" t="s">
        <v>66</v>
      </c>
      <c r="F4" s="118" t="s">
        <v>67</v>
      </c>
      <c r="G4" s="119" t="s">
        <v>1</v>
      </c>
      <c r="H4" s="129" t="s">
        <v>66</v>
      </c>
      <c r="I4" s="118" t="s">
        <v>67</v>
      </c>
      <c r="J4" s="152" t="s">
        <v>1</v>
      </c>
      <c r="K4" s="131" t="s">
        <v>66</v>
      </c>
      <c r="L4" s="118" t="s">
        <v>67</v>
      </c>
      <c r="M4" s="119" t="s">
        <v>1</v>
      </c>
      <c r="N4" s="131" t="s">
        <v>66</v>
      </c>
      <c r="O4" s="118" t="s">
        <v>67</v>
      </c>
      <c r="P4" s="119" t="s">
        <v>1</v>
      </c>
      <c r="Q4" s="131" t="s">
        <v>66</v>
      </c>
      <c r="R4" s="118" t="s">
        <v>67</v>
      </c>
      <c r="S4" s="119" t="s">
        <v>1</v>
      </c>
      <c r="T4" s="131" t="s">
        <v>66</v>
      </c>
      <c r="U4" s="118" t="s">
        <v>67</v>
      </c>
      <c r="V4" s="119" t="s">
        <v>1</v>
      </c>
    </row>
    <row r="5" spans="1:22" ht="15.75">
      <c r="A5" s="365" t="s">
        <v>2</v>
      </c>
      <c r="B5" s="132">
        <f aca="true" t="shared" si="0" ref="B5:B25">E5+H5+K5</f>
        <v>325</v>
      </c>
      <c r="C5" s="113">
        <f>F5+I5+L5+O5</f>
        <v>0</v>
      </c>
      <c r="D5" s="134">
        <f>C5/B5*100</f>
        <v>0</v>
      </c>
      <c r="E5" s="143">
        <v>325</v>
      </c>
      <c r="F5" s="116"/>
      <c r="G5" s="144"/>
      <c r="H5" s="139">
        <v>0</v>
      </c>
      <c r="I5" s="117"/>
      <c r="J5" s="153"/>
      <c r="K5" s="156">
        <v>0</v>
      </c>
      <c r="L5" s="197"/>
      <c r="M5" s="157"/>
      <c r="N5" s="367"/>
      <c r="O5" s="368"/>
      <c r="P5" s="369"/>
      <c r="Q5" s="143">
        <v>150</v>
      </c>
      <c r="R5" s="117"/>
      <c r="S5" s="157"/>
      <c r="T5" s="143"/>
      <c r="U5" s="117"/>
      <c r="V5" s="157"/>
    </row>
    <row r="6" spans="1:22" ht="15.75">
      <c r="A6" s="127" t="s">
        <v>57</v>
      </c>
      <c r="B6" s="133">
        <f t="shared" si="0"/>
        <v>2520</v>
      </c>
      <c r="C6" s="113">
        <f>F6+I6+L6+O6</f>
        <v>2336</v>
      </c>
      <c r="D6" s="134">
        <f>C6/B6*100</f>
        <v>92.6984126984127</v>
      </c>
      <c r="E6" s="145">
        <v>2520</v>
      </c>
      <c r="F6" s="114">
        <v>1503</v>
      </c>
      <c r="G6" s="172">
        <f aca="true" t="shared" si="1" ref="G6:G13">F6/E6*100</f>
        <v>59.64285714285714</v>
      </c>
      <c r="H6" s="140">
        <v>0</v>
      </c>
      <c r="I6" s="112">
        <v>833</v>
      </c>
      <c r="J6" s="154"/>
      <c r="K6" s="145">
        <v>0</v>
      </c>
      <c r="L6" s="198"/>
      <c r="M6" s="146"/>
      <c r="N6" s="370"/>
      <c r="O6" s="371"/>
      <c r="P6" s="146"/>
      <c r="Q6" s="160" t="s">
        <v>135</v>
      </c>
      <c r="R6" s="112">
        <v>833</v>
      </c>
      <c r="S6" s="176"/>
      <c r="T6" s="160"/>
      <c r="U6" s="112"/>
      <c r="V6" s="161"/>
    </row>
    <row r="7" spans="1:22" ht="15.75">
      <c r="A7" s="574" t="s">
        <v>58</v>
      </c>
      <c r="B7" s="133">
        <f t="shared" si="0"/>
        <v>9785</v>
      </c>
      <c r="C7" s="113">
        <f aca="true" t="shared" si="2" ref="C7:C25">F7+I7+L7+O7</f>
        <v>6544</v>
      </c>
      <c r="D7" s="134">
        <f>C7/B7*100</f>
        <v>66.87787429739397</v>
      </c>
      <c r="E7" s="145">
        <v>8485</v>
      </c>
      <c r="F7" s="114">
        <v>4847</v>
      </c>
      <c r="G7" s="172">
        <f t="shared" si="1"/>
        <v>57.12433706540955</v>
      </c>
      <c r="H7" s="140">
        <v>1300</v>
      </c>
      <c r="I7" s="112">
        <v>1697</v>
      </c>
      <c r="J7" s="154">
        <f>I7/H7*100</f>
        <v>130.53846153846155</v>
      </c>
      <c r="K7" s="145">
        <v>0</v>
      </c>
      <c r="L7" s="198"/>
      <c r="M7" s="158"/>
      <c r="N7" s="372"/>
      <c r="O7" s="373"/>
      <c r="P7" s="158"/>
      <c r="Q7" s="162">
        <v>0</v>
      </c>
      <c r="R7" s="115"/>
      <c r="S7" s="176"/>
      <c r="T7" s="162"/>
      <c r="U7" s="115"/>
      <c r="V7" s="158"/>
    </row>
    <row r="8" spans="1:22" ht="15.75">
      <c r="A8" s="127" t="s">
        <v>3</v>
      </c>
      <c r="B8" s="133">
        <f t="shared" si="0"/>
        <v>2630</v>
      </c>
      <c r="C8" s="113">
        <f t="shared" si="2"/>
        <v>765</v>
      </c>
      <c r="D8" s="134">
        <f>C8/B8*100</f>
        <v>29.087452471482887</v>
      </c>
      <c r="E8" s="145">
        <v>2245</v>
      </c>
      <c r="F8" s="114">
        <v>380</v>
      </c>
      <c r="G8" s="172">
        <f t="shared" si="1"/>
        <v>16.926503340757236</v>
      </c>
      <c r="H8" s="140">
        <v>305</v>
      </c>
      <c r="I8" s="112">
        <v>305</v>
      </c>
      <c r="J8" s="154">
        <f>I8/H8*100</f>
        <v>100</v>
      </c>
      <c r="K8" s="156">
        <v>80</v>
      </c>
      <c r="L8" s="198">
        <v>80</v>
      </c>
      <c r="M8" s="146">
        <f>L8/K8*100</f>
        <v>100</v>
      </c>
      <c r="N8" s="370"/>
      <c r="O8" s="371"/>
      <c r="P8" s="146"/>
      <c r="Q8" s="162">
        <v>0</v>
      </c>
      <c r="R8" s="115"/>
      <c r="S8" s="176"/>
      <c r="T8" s="162"/>
      <c r="U8" s="115"/>
      <c r="V8" s="158"/>
    </row>
    <row r="9" spans="1:22" s="16" customFormat="1" ht="15.75">
      <c r="A9" s="574" t="s">
        <v>4</v>
      </c>
      <c r="B9" s="169">
        <f t="shared" si="0"/>
        <v>12480</v>
      </c>
      <c r="C9" s="113">
        <f t="shared" si="2"/>
        <v>4849</v>
      </c>
      <c r="D9" s="170">
        <f aca="true" t="shared" si="3" ref="D9:D25">C9/B9*100</f>
        <v>38.854166666666664</v>
      </c>
      <c r="E9" s="70">
        <v>12480</v>
      </c>
      <c r="F9" s="171">
        <v>4559</v>
      </c>
      <c r="G9" s="172">
        <f t="shared" si="1"/>
        <v>36.530448717948715</v>
      </c>
      <c r="H9" s="173">
        <v>0</v>
      </c>
      <c r="I9" s="174">
        <v>290</v>
      </c>
      <c r="J9" s="175"/>
      <c r="K9" s="70">
        <v>0</v>
      </c>
      <c r="L9" s="199"/>
      <c r="M9" s="176"/>
      <c r="N9" s="374"/>
      <c r="O9" s="375"/>
      <c r="P9" s="176"/>
      <c r="Q9" s="177">
        <v>1500</v>
      </c>
      <c r="R9" s="178">
        <v>759</v>
      </c>
      <c r="S9" s="176">
        <f>R9/Q9*100</f>
        <v>50.6</v>
      </c>
      <c r="T9" s="177"/>
      <c r="U9" s="178"/>
      <c r="V9" s="176"/>
    </row>
    <row r="10" spans="1:22" s="16" customFormat="1" ht="15.75">
      <c r="A10" s="574" t="s">
        <v>68</v>
      </c>
      <c r="B10" s="169">
        <f t="shared" si="0"/>
        <v>15209</v>
      </c>
      <c r="C10" s="113">
        <f t="shared" si="2"/>
        <v>9933</v>
      </c>
      <c r="D10" s="170">
        <f t="shared" si="3"/>
        <v>65.31001380761391</v>
      </c>
      <c r="E10" s="70">
        <v>14302</v>
      </c>
      <c r="F10" s="171">
        <v>8357</v>
      </c>
      <c r="G10" s="172">
        <f t="shared" si="1"/>
        <v>58.43238707873025</v>
      </c>
      <c r="H10" s="173">
        <v>907</v>
      </c>
      <c r="I10" s="174">
        <v>1576</v>
      </c>
      <c r="J10" s="175">
        <f>I10/H10*100</f>
        <v>173.75964718853362</v>
      </c>
      <c r="K10" s="70">
        <v>0</v>
      </c>
      <c r="L10" s="199"/>
      <c r="M10" s="176"/>
      <c r="N10" s="374"/>
      <c r="O10" s="375"/>
      <c r="P10" s="176"/>
      <c r="Q10" s="177">
        <v>0</v>
      </c>
      <c r="R10" s="178"/>
      <c r="S10" s="176"/>
      <c r="T10" s="177"/>
      <c r="U10" s="178"/>
      <c r="V10" s="176"/>
    </row>
    <row r="11" spans="1:22" s="16" customFormat="1" ht="15.75">
      <c r="A11" s="574" t="s">
        <v>5</v>
      </c>
      <c r="B11" s="169">
        <f t="shared" si="0"/>
        <v>20548</v>
      </c>
      <c r="C11" s="113">
        <f t="shared" si="2"/>
        <v>15157</v>
      </c>
      <c r="D11" s="170">
        <f t="shared" si="3"/>
        <v>73.76386996301343</v>
      </c>
      <c r="E11" s="70">
        <v>20548</v>
      </c>
      <c r="F11" s="171">
        <v>15088</v>
      </c>
      <c r="G11" s="172">
        <f t="shared" si="1"/>
        <v>73.42807085847771</v>
      </c>
      <c r="H11" s="173">
        <v>0</v>
      </c>
      <c r="I11" s="174">
        <v>69</v>
      </c>
      <c r="J11" s="175"/>
      <c r="K11" s="179">
        <v>0</v>
      </c>
      <c r="L11" s="199"/>
      <c r="M11" s="176"/>
      <c r="N11" s="374"/>
      <c r="O11" s="375"/>
      <c r="P11" s="176"/>
      <c r="Q11" s="177">
        <v>0</v>
      </c>
      <c r="R11" s="178"/>
      <c r="S11" s="176"/>
      <c r="T11" s="177"/>
      <c r="U11" s="178"/>
      <c r="V11" s="176"/>
    </row>
    <row r="12" spans="1:22" s="16" customFormat="1" ht="15.75">
      <c r="A12" s="574" t="s">
        <v>6</v>
      </c>
      <c r="B12" s="169">
        <f t="shared" si="0"/>
        <v>41583</v>
      </c>
      <c r="C12" s="113">
        <f t="shared" si="2"/>
        <v>20467</v>
      </c>
      <c r="D12" s="170">
        <f t="shared" si="3"/>
        <v>49.219633023110404</v>
      </c>
      <c r="E12" s="70">
        <v>39515</v>
      </c>
      <c r="F12" s="171">
        <v>17336</v>
      </c>
      <c r="G12" s="172">
        <f t="shared" si="1"/>
        <v>43.87194736176136</v>
      </c>
      <c r="H12" s="173">
        <v>2068</v>
      </c>
      <c r="I12" s="174">
        <v>3131</v>
      </c>
      <c r="J12" s="175">
        <f>I12/H12*100</f>
        <v>151.40232108317215</v>
      </c>
      <c r="K12" s="70">
        <v>0</v>
      </c>
      <c r="L12" s="199"/>
      <c r="M12" s="176"/>
      <c r="N12" s="374"/>
      <c r="O12" s="375"/>
      <c r="P12" s="176"/>
      <c r="Q12" s="177">
        <v>0</v>
      </c>
      <c r="R12" s="178"/>
      <c r="S12" s="176"/>
      <c r="T12" s="177"/>
      <c r="U12" s="178"/>
      <c r="V12" s="176"/>
    </row>
    <row r="13" spans="1:22" s="16" customFormat="1" ht="15.75">
      <c r="A13" s="574" t="s">
        <v>7</v>
      </c>
      <c r="B13" s="169">
        <f t="shared" si="0"/>
        <v>12886</v>
      </c>
      <c r="C13" s="113">
        <f t="shared" si="2"/>
        <v>8772</v>
      </c>
      <c r="D13" s="170">
        <f t="shared" si="3"/>
        <v>68.07387862796834</v>
      </c>
      <c r="E13" s="70">
        <v>12456</v>
      </c>
      <c r="F13" s="171">
        <v>8342</v>
      </c>
      <c r="G13" s="172">
        <f t="shared" si="1"/>
        <v>66.97174052665382</v>
      </c>
      <c r="H13" s="173">
        <v>430</v>
      </c>
      <c r="I13" s="174">
        <v>430</v>
      </c>
      <c r="J13" s="175">
        <f>I13/H13*100</f>
        <v>100</v>
      </c>
      <c r="K13" s="70">
        <v>0</v>
      </c>
      <c r="L13" s="199"/>
      <c r="M13" s="176"/>
      <c r="N13" s="374"/>
      <c r="O13" s="375"/>
      <c r="P13" s="176"/>
      <c r="Q13" s="177">
        <v>0</v>
      </c>
      <c r="R13" s="178"/>
      <c r="S13" s="176"/>
      <c r="T13" s="177"/>
      <c r="U13" s="178"/>
      <c r="V13" s="176"/>
    </row>
    <row r="14" spans="1:22" s="16" customFormat="1" ht="15.75">
      <c r="A14" s="574" t="s">
        <v>8</v>
      </c>
      <c r="B14" s="169">
        <f t="shared" si="0"/>
        <v>13443</v>
      </c>
      <c r="C14" s="113">
        <f t="shared" si="2"/>
        <v>8881</v>
      </c>
      <c r="D14" s="170">
        <f t="shared" si="3"/>
        <v>66.0641225916834</v>
      </c>
      <c r="E14" s="70">
        <v>13443</v>
      </c>
      <c r="F14" s="171">
        <v>8445</v>
      </c>
      <c r="G14" s="172">
        <f aca="true" t="shared" si="4" ref="G14:G20">F14/E14*100</f>
        <v>62.820798928810525</v>
      </c>
      <c r="H14" s="173">
        <v>0</v>
      </c>
      <c r="I14" s="174">
        <v>436</v>
      </c>
      <c r="J14" s="175"/>
      <c r="K14" s="179">
        <v>0</v>
      </c>
      <c r="L14" s="199"/>
      <c r="M14" s="176"/>
      <c r="N14" s="374"/>
      <c r="O14" s="375"/>
      <c r="P14" s="176"/>
      <c r="Q14" s="177">
        <v>0</v>
      </c>
      <c r="R14" s="178"/>
      <c r="S14" s="176"/>
      <c r="T14" s="177"/>
      <c r="U14" s="178"/>
      <c r="V14" s="176"/>
    </row>
    <row r="15" spans="1:22" s="16" customFormat="1" ht="15.75">
      <c r="A15" s="574" t="s">
        <v>9</v>
      </c>
      <c r="B15" s="169">
        <f t="shared" si="0"/>
        <v>10270</v>
      </c>
      <c r="C15" s="113">
        <f t="shared" si="2"/>
        <v>9263</v>
      </c>
      <c r="D15" s="170">
        <f t="shared" si="3"/>
        <v>90.19474196689387</v>
      </c>
      <c r="E15" s="70">
        <v>9670</v>
      </c>
      <c r="F15" s="171">
        <v>8047</v>
      </c>
      <c r="G15" s="172">
        <f t="shared" si="4"/>
        <v>83.2161323681489</v>
      </c>
      <c r="H15" s="173">
        <v>600</v>
      </c>
      <c r="I15" s="174">
        <v>1186</v>
      </c>
      <c r="J15" s="175">
        <f>I15/H15*100</f>
        <v>197.66666666666666</v>
      </c>
      <c r="K15" s="70">
        <v>0</v>
      </c>
      <c r="L15" s="199"/>
      <c r="M15" s="176"/>
      <c r="N15" s="374"/>
      <c r="O15" s="555">
        <v>30</v>
      </c>
      <c r="P15" s="176"/>
      <c r="Q15" s="177">
        <v>0</v>
      </c>
      <c r="R15" s="178"/>
      <c r="S15" s="176"/>
      <c r="T15" s="177"/>
      <c r="U15" s="178"/>
      <c r="V15" s="176"/>
    </row>
    <row r="16" spans="1:22" s="16" customFormat="1" ht="15.75">
      <c r="A16" s="574" t="s">
        <v>10</v>
      </c>
      <c r="B16" s="169">
        <f t="shared" si="0"/>
        <v>7030</v>
      </c>
      <c r="C16" s="113">
        <f t="shared" si="2"/>
        <v>5580</v>
      </c>
      <c r="D16" s="170">
        <f t="shared" si="3"/>
        <v>79.37411095305832</v>
      </c>
      <c r="E16" s="70">
        <v>6830</v>
      </c>
      <c r="F16" s="171">
        <v>4550</v>
      </c>
      <c r="G16" s="172">
        <f t="shared" si="4"/>
        <v>66.61786237188872</v>
      </c>
      <c r="H16" s="173">
        <v>200</v>
      </c>
      <c r="I16" s="174">
        <v>870</v>
      </c>
      <c r="J16" s="175">
        <f>I16/H16*100</f>
        <v>434.99999999999994</v>
      </c>
      <c r="K16" s="70">
        <v>0</v>
      </c>
      <c r="L16" s="199">
        <v>70</v>
      </c>
      <c r="M16" s="172"/>
      <c r="N16" s="376"/>
      <c r="O16" s="381">
        <v>90</v>
      </c>
      <c r="P16" s="172"/>
      <c r="Q16" s="177">
        <v>0</v>
      </c>
      <c r="R16" s="178"/>
      <c r="S16" s="176"/>
      <c r="T16" s="177"/>
      <c r="U16" s="178"/>
      <c r="V16" s="176"/>
    </row>
    <row r="17" spans="1:22" s="16" customFormat="1" ht="15.75">
      <c r="A17" s="574" t="s">
        <v>59</v>
      </c>
      <c r="B17" s="180">
        <f t="shared" si="0"/>
        <v>14782</v>
      </c>
      <c r="C17" s="113">
        <v>12391</v>
      </c>
      <c r="D17" s="170">
        <f t="shared" si="3"/>
        <v>83.82492220267893</v>
      </c>
      <c r="E17" s="70">
        <v>14782</v>
      </c>
      <c r="F17" s="171">
        <v>10900</v>
      </c>
      <c r="G17" s="172">
        <f t="shared" si="4"/>
        <v>73.73833040184007</v>
      </c>
      <c r="H17" s="173">
        <v>0</v>
      </c>
      <c r="I17" s="174"/>
      <c r="J17" s="175"/>
      <c r="K17" s="179">
        <v>0</v>
      </c>
      <c r="L17" s="199"/>
      <c r="M17" s="172"/>
      <c r="N17" s="376"/>
      <c r="O17" s="377"/>
      <c r="P17" s="172"/>
      <c r="Q17" s="177">
        <v>0</v>
      </c>
      <c r="R17" s="178"/>
      <c r="S17" s="176"/>
      <c r="T17" s="177"/>
      <c r="U17" s="178"/>
      <c r="V17" s="176"/>
    </row>
    <row r="18" spans="1:22" s="16" customFormat="1" ht="15.75">
      <c r="A18" s="574" t="s">
        <v>11</v>
      </c>
      <c r="B18" s="169">
        <f t="shared" si="0"/>
        <v>4023</v>
      </c>
      <c r="C18" s="113">
        <f t="shared" si="2"/>
        <v>3936</v>
      </c>
      <c r="D18" s="170">
        <f t="shared" si="3"/>
        <v>97.83743475018642</v>
      </c>
      <c r="E18" s="70">
        <v>3993</v>
      </c>
      <c r="F18" s="171">
        <v>3846</v>
      </c>
      <c r="G18" s="172">
        <f t="shared" si="4"/>
        <v>96.31855747558227</v>
      </c>
      <c r="H18" s="173">
        <v>0</v>
      </c>
      <c r="I18" s="174">
        <v>90</v>
      </c>
      <c r="J18" s="175"/>
      <c r="K18" s="70">
        <v>30</v>
      </c>
      <c r="L18" s="199"/>
      <c r="M18" s="176"/>
      <c r="N18" s="374"/>
      <c r="O18" s="375"/>
      <c r="P18" s="176"/>
      <c r="Q18" s="177">
        <v>0</v>
      </c>
      <c r="R18" s="178"/>
      <c r="S18" s="176"/>
      <c r="T18" s="177"/>
      <c r="U18" s="178"/>
      <c r="V18" s="176"/>
    </row>
    <row r="19" spans="1:22" s="16" customFormat="1" ht="15.75">
      <c r="A19" s="574" t="s">
        <v>12</v>
      </c>
      <c r="B19" s="169">
        <f t="shared" si="0"/>
        <v>10922</v>
      </c>
      <c r="C19" s="113">
        <f t="shared" si="2"/>
        <v>6055</v>
      </c>
      <c r="D19" s="170">
        <f t="shared" si="3"/>
        <v>55.43856436550082</v>
      </c>
      <c r="E19" s="70">
        <v>9880</v>
      </c>
      <c r="F19" s="171">
        <v>5061</v>
      </c>
      <c r="G19" s="172">
        <f t="shared" si="4"/>
        <v>51.2246963562753</v>
      </c>
      <c r="H19" s="173">
        <v>1042</v>
      </c>
      <c r="I19" s="174">
        <v>843</v>
      </c>
      <c r="J19" s="175">
        <f>I19/H19*100</f>
        <v>80.90211132437621</v>
      </c>
      <c r="K19" s="70">
        <v>0</v>
      </c>
      <c r="L19" s="199">
        <v>151</v>
      </c>
      <c r="M19" s="172"/>
      <c r="N19" s="376"/>
      <c r="O19" s="377"/>
      <c r="P19" s="172"/>
      <c r="Q19" s="177">
        <v>450</v>
      </c>
      <c r="R19" s="178"/>
      <c r="S19" s="176">
        <f>R19/Q19*100</f>
        <v>0</v>
      </c>
      <c r="T19" s="177"/>
      <c r="U19" s="178"/>
      <c r="V19" s="176"/>
    </row>
    <row r="20" spans="1:22" s="16" customFormat="1" ht="15.75">
      <c r="A20" s="574" t="s">
        <v>69</v>
      </c>
      <c r="B20" s="169">
        <f t="shared" si="0"/>
        <v>15472</v>
      </c>
      <c r="C20" s="113">
        <f t="shared" si="2"/>
        <v>7924</v>
      </c>
      <c r="D20" s="170">
        <f t="shared" si="3"/>
        <v>51.21509824198552</v>
      </c>
      <c r="E20" s="70">
        <v>15297</v>
      </c>
      <c r="F20" s="171">
        <v>7770</v>
      </c>
      <c r="G20" s="172">
        <f t="shared" si="4"/>
        <v>50.79427338693861</v>
      </c>
      <c r="H20" s="173">
        <v>175</v>
      </c>
      <c r="I20" s="174">
        <v>154</v>
      </c>
      <c r="J20" s="175">
        <f>I20/H20*100</f>
        <v>88</v>
      </c>
      <c r="K20" s="179">
        <v>0</v>
      </c>
      <c r="L20" s="199"/>
      <c r="M20" s="176"/>
      <c r="N20" s="374"/>
      <c r="O20" s="375"/>
      <c r="P20" s="176"/>
      <c r="Q20" s="177">
        <v>0</v>
      </c>
      <c r="R20" s="178"/>
      <c r="S20" s="176"/>
      <c r="T20" s="177"/>
      <c r="U20" s="178"/>
      <c r="V20" s="176"/>
    </row>
    <row r="21" spans="1:22" s="16" customFormat="1" ht="17.25" customHeight="1">
      <c r="A21" s="574" t="s">
        <v>60</v>
      </c>
      <c r="B21" s="169">
        <f t="shared" si="0"/>
        <v>21104</v>
      </c>
      <c r="C21" s="113">
        <f t="shared" si="2"/>
        <v>19000</v>
      </c>
      <c r="D21" s="170">
        <f t="shared" si="3"/>
        <v>90.0303260045489</v>
      </c>
      <c r="E21" s="70">
        <v>21104</v>
      </c>
      <c r="F21" s="171">
        <v>19000</v>
      </c>
      <c r="G21" s="172">
        <f aca="true" t="shared" si="5" ref="G21:G26">F21/E21*100</f>
        <v>90.0303260045489</v>
      </c>
      <c r="H21" s="173">
        <v>0</v>
      </c>
      <c r="I21" s="174"/>
      <c r="J21" s="181"/>
      <c r="K21" s="70">
        <v>0</v>
      </c>
      <c r="L21" s="199"/>
      <c r="M21" s="172"/>
      <c r="N21" s="376"/>
      <c r="O21" s="377"/>
      <c r="P21" s="172"/>
      <c r="Q21" s="177">
        <v>0</v>
      </c>
      <c r="R21" s="178"/>
      <c r="S21" s="176"/>
      <c r="T21" s="177"/>
      <c r="U21" s="178"/>
      <c r="V21" s="176"/>
    </row>
    <row r="22" spans="1:22" s="16" customFormat="1" ht="15.75">
      <c r="A22" s="574" t="s">
        <v>13</v>
      </c>
      <c r="B22" s="169">
        <f t="shared" si="0"/>
        <v>7294</v>
      </c>
      <c r="C22" s="113">
        <f t="shared" si="2"/>
        <v>3966</v>
      </c>
      <c r="D22" s="170">
        <f t="shared" si="3"/>
        <v>54.37345763641349</v>
      </c>
      <c r="E22" s="70">
        <v>6764</v>
      </c>
      <c r="F22" s="171">
        <v>3131</v>
      </c>
      <c r="G22" s="172">
        <f t="shared" si="5"/>
        <v>46.289178001182734</v>
      </c>
      <c r="H22" s="173">
        <v>530</v>
      </c>
      <c r="I22" s="174">
        <v>835</v>
      </c>
      <c r="J22" s="181">
        <f>I22/H22*100</f>
        <v>157.54716981132074</v>
      </c>
      <c r="K22" s="70">
        <v>0</v>
      </c>
      <c r="L22" s="199"/>
      <c r="M22" s="176"/>
      <c r="N22" s="374"/>
      <c r="O22" s="375"/>
      <c r="P22" s="176"/>
      <c r="Q22" s="69">
        <v>0</v>
      </c>
      <c r="R22" s="174"/>
      <c r="S22" s="176"/>
      <c r="T22" s="69"/>
      <c r="U22" s="174"/>
      <c r="V22" s="176"/>
    </row>
    <row r="23" spans="1:22" s="16" customFormat="1" ht="15.75">
      <c r="A23" s="574" t="s">
        <v>14</v>
      </c>
      <c r="B23" s="169">
        <f t="shared" si="0"/>
        <v>18000</v>
      </c>
      <c r="C23" s="113">
        <f t="shared" si="2"/>
        <v>10092</v>
      </c>
      <c r="D23" s="170">
        <f t="shared" si="3"/>
        <v>56.06666666666666</v>
      </c>
      <c r="E23" s="70">
        <v>17250</v>
      </c>
      <c r="F23" s="171">
        <v>8751</v>
      </c>
      <c r="G23" s="172">
        <f t="shared" si="5"/>
        <v>50.73043478260869</v>
      </c>
      <c r="H23" s="173">
        <v>750</v>
      </c>
      <c r="I23" s="174">
        <v>1341</v>
      </c>
      <c r="J23" s="181">
        <f>I23/H23*100</f>
        <v>178.8</v>
      </c>
      <c r="K23" s="179">
        <v>0</v>
      </c>
      <c r="L23" s="199"/>
      <c r="M23" s="176"/>
      <c r="N23" s="374"/>
      <c r="O23" s="375"/>
      <c r="P23" s="176"/>
      <c r="Q23" s="69">
        <v>0</v>
      </c>
      <c r="R23" s="174"/>
      <c r="S23" s="176"/>
      <c r="T23" s="69"/>
      <c r="U23" s="174">
        <v>100</v>
      </c>
      <c r="V23" s="176"/>
    </row>
    <row r="24" spans="1:22" ht="15.75">
      <c r="A24" s="574" t="s">
        <v>61</v>
      </c>
      <c r="B24" s="133">
        <f t="shared" si="0"/>
        <v>16330</v>
      </c>
      <c r="C24" s="113">
        <f t="shared" si="2"/>
        <v>6315</v>
      </c>
      <c r="D24" s="134">
        <f t="shared" si="3"/>
        <v>38.67115737905695</v>
      </c>
      <c r="E24" s="145">
        <v>16330</v>
      </c>
      <c r="F24" s="114">
        <v>6315</v>
      </c>
      <c r="G24" s="172">
        <f t="shared" si="5"/>
        <v>38.67115737905695</v>
      </c>
      <c r="H24" s="140">
        <v>0</v>
      </c>
      <c r="I24" s="112"/>
      <c r="J24" s="181"/>
      <c r="K24" s="145">
        <v>0</v>
      </c>
      <c r="L24" s="198"/>
      <c r="M24" s="158"/>
      <c r="N24" s="372"/>
      <c r="O24" s="373"/>
      <c r="P24" s="158"/>
      <c r="Q24" s="163">
        <v>0</v>
      </c>
      <c r="R24" s="112"/>
      <c r="S24" s="176"/>
      <c r="T24" s="163"/>
      <c r="U24" s="112"/>
      <c r="V24" s="158"/>
    </row>
    <row r="25" spans="1:22" ht="16.5" thickBot="1">
      <c r="A25" s="575" t="s">
        <v>15</v>
      </c>
      <c r="B25" s="135">
        <f t="shared" si="0"/>
        <v>28918</v>
      </c>
      <c r="C25" s="113">
        <f t="shared" si="2"/>
        <v>10979</v>
      </c>
      <c r="D25" s="134">
        <f t="shared" si="3"/>
        <v>37.965972750536</v>
      </c>
      <c r="E25" s="147">
        <v>26349</v>
      </c>
      <c r="F25" s="120">
        <v>10009</v>
      </c>
      <c r="G25" s="146">
        <f t="shared" si="5"/>
        <v>37.9862613381912</v>
      </c>
      <c r="H25" s="141">
        <v>2569</v>
      </c>
      <c r="I25" s="121">
        <v>970</v>
      </c>
      <c r="J25" s="181">
        <f>I25/H25*100</f>
        <v>37.75788244453094</v>
      </c>
      <c r="K25" s="145">
        <v>0</v>
      </c>
      <c r="L25" s="200"/>
      <c r="M25" s="148"/>
      <c r="N25" s="378"/>
      <c r="O25" s="379"/>
      <c r="P25" s="380"/>
      <c r="Q25" s="164">
        <v>200</v>
      </c>
      <c r="R25" s="121">
        <v>165</v>
      </c>
      <c r="S25" s="176">
        <f>R25/Q25*100</f>
        <v>82.5</v>
      </c>
      <c r="T25" s="164"/>
      <c r="U25" s="121"/>
      <c r="V25" s="165"/>
    </row>
    <row r="26" spans="1:22" ht="16.5" thickBot="1">
      <c r="A26" s="128" t="s">
        <v>56</v>
      </c>
      <c r="B26" s="136">
        <f>SUM(E26,H26,K26)</f>
        <v>285554</v>
      </c>
      <c r="C26" s="125">
        <f>SUM(C6:C25)</f>
        <v>173205</v>
      </c>
      <c r="D26" s="201">
        <f>C26/B26*100</f>
        <v>60.65577789139708</v>
      </c>
      <c r="E26" s="149">
        <f>SUM(E5:E25)</f>
        <v>274568</v>
      </c>
      <c r="F26" s="126">
        <f>SUM(F6:F25)</f>
        <v>156237</v>
      </c>
      <c r="G26" s="159">
        <f t="shared" si="5"/>
        <v>56.90284373998426</v>
      </c>
      <c r="H26" s="142">
        <f>SUM(H5:H25)</f>
        <v>10876</v>
      </c>
      <c r="I26" s="126">
        <f>SUM(I6:I25)</f>
        <v>15056</v>
      </c>
      <c r="J26" s="202">
        <f>I26/H26*100</f>
        <v>138.43324751746965</v>
      </c>
      <c r="K26" s="149">
        <f>SUM(K5:K25)</f>
        <v>110</v>
      </c>
      <c r="L26" s="126">
        <f>SUM(L6:L25)</f>
        <v>301</v>
      </c>
      <c r="M26" s="203">
        <f>L26/K26*100</f>
        <v>273.6363636363636</v>
      </c>
      <c r="N26" s="149"/>
      <c r="O26" s="126">
        <f>SUM(O5:O25)</f>
        <v>120</v>
      </c>
      <c r="P26" s="203"/>
      <c r="Q26" s="166">
        <f>SUM(Q5:Q25)</f>
        <v>2300</v>
      </c>
      <c r="R26" s="126">
        <f>SUM(R6:R25)</f>
        <v>1757</v>
      </c>
      <c r="S26" s="167">
        <f>R26/Q26*100</f>
        <v>76.39130434782608</v>
      </c>
      <c r="T26" s="166">
        <f>SUM(T5:T25)</f>
        <v>0</v>
      </c>
      <c r="U26" s="193">
        <f>SUM(U5:U25)</f>
        <v>100</v>
      </c>
      <c r="V26" s="167"/>
    </row>
    <row r="27" spans="1:22" ht="16.5" thickBot="1">
      <c r="A27" s="168" t="s">
        <v>16</v>
      </c>
      <c r="B27" s="137">
        <v>264201</v>
      </c>
      <c r="C27" s="122">
        <v>189036</v>
      </c>
      <c r="D27" s="138">
        <v>71.55006983319518</v>
      </c>
      <c r="E27" s="150">
        <v>250201</v>
      </c>
      <c r="F27" s="123">
        <v>177661</v>
      </c>
      <c r="G27" s="151">
        <v>71.00731012266138</v>
      </c>
      <c r="H27" s="130">
        <v>13540</v>
      </c>
      <c r="I27" s="123">
        <v>11173</v>
      </c>
      <c r="J27" s="155">
        <v>82.51846381093057</v>
      </c>
      <c r="K27" s="196">
        <v>460</v>
      </c>
      <c r="L27" s="195">
        <v>202</v>
      </c>
      <c r="M27" s="124">
        <v>43.913043478260875</v>
      </c>
      <c r="N27" s="382">
        <v>0</v>
      </c>
      <c r="O27" s="383">
        <v>0</v>
      </c>
      <c r="P27" s="384">
        <v>0</v>
      </c>
      <c r="Q27" s="150">
        <v>5259</v>
      </c>
      <c r="R27" s="123">
        <v>5242</v>
      </c>
      <c r="S27" s="124">
        <v>99.67674462825632</v>
      </c>
      <c r="T27" s="150">
        <v>0</v>
      </c>
      <c r="U27" s="123">
        <v>149</v>
      </c>
      <c r="V27" s="124"/>
    </row>
    <row r="33" ht="12.75">
      <c r="H33" s="16"/>
    </row>
  </sheetData>
  <sheetProtection/>
  <mergeCells count="10">
    <mergeCell ref="N3:P3"/>
    <mergeCell ref="T3:V3"/>
    <mergeCell ref="Q1:S1"/>
    <mergeCell ref="K3:M3"/>
    <mergeCell ref="Q3:S3"/>
    <mergeCell ref="A1:O1"/>
    <mergeCell ref="A3:A4"/>
    <mergeCell ref="B3:D3"/>
    <mergeCell ref="E3:G3"/>
    <mergeCell ref="H3:J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3"/>
  <sheetViews>
    <sheetView tabSelected="1" view="pageBreakPreview" zoomScale="110" zoomScaleSheetLayoutView="110" workbookViewId="0" topLeftCell="A2">
      <selection activeCell="X15" sqref="X15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7" max="7" width="9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bestFit="1" customWidth="1"/>
    <col min="23" max="23" width="9.625" style="0" bestFit="1" customWidth="1"/>
    <col min="24" max="24" width="8.75390625" style="0" bestFit="1" customWidth="1"/>
    <col min="25" max="25" width="7.75390625" style="0" customWidth="1"/>
    <col min="26" max="26" width="6.625" style="0" bestFit="1" customWidth="1"/>
  </cols>
  <sheetData>
    <row r="1" spans="1:26" ht="15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</row>
    <row r="2" spans="1:26" ht="33.75" customHeight="1">
      <c r="A2" s="204"/>
      <c r="B2" s="676" t="s">
        <v>71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4"/>
      <c r="Y2" s="204"/>
      <c r="Z2" s="204"/>
    </row>
    <row r="3" spans="1:24" ht="19.5" customHeight="1" thickBot="1">
      <c r="A3" s="206"/>
      <c r="B3" s="207"/>
      <c r="C3" s="207"/>
      <c r="D3" s="207"/>
      <c r="E3" s="207"/>
      <c r="F3" s="673"/>
      <c r="G3" s="673"/>
      <c r="H3" s="207"/>
      <c r="I3" s="208"/>
      <c r="L3" s="207"/>
      <c r="M3" s="204"/>
      <c r="N3" s="674">
        <v>43711</v>
      </c>
      <c r="O3" s="675"/>
      <c r="P3" s="675"/>
      <c r="Q3" s="209"/>
      <c r="R3" s="210"/>
      <c r="S3" s="211"/>
      <c r="T3" s="206"/>
      <c r="U3" s="206"/>
      <c r="V3" s="204"/>
      <c r="W3" s="204"/>
      <c r="X3" s="212"/>
    </row>
    <row r="4" spans="1:26" ht="16.5" customHeight="1" thickBot="1">
      <c r="A4" s="670" t="s">
        <v>17</v>
      </c>
      <c r="B4" s="671" t="s">
        <v>72</v>
      </c>
      <c r="C4" s="671"/>
      <c r="D4" s="671"/>
      <c r="E4" s="671"/>
      <c r="F4" s="671"/>
      <c r="G4" s="672" t="s">
        <v>73</v>
      </c>
      <c r="H4" s="672"/>
      <c r="I4" s="672"/>
      <c r="J4" s="672"/>
      <c r="K4" s="672"/>
      <c r="L4" s="667" t="s">
        <v>74</v>
      </c>
      <c r="M4" s="668"/>
      <c r="N4" s="668"/>
      <c r="O4" s="668"/>
      <c r="P4" s="669"/>
      <c r="Q4" s="667" t="s">
        <v>75</v>
      </c>
      <c r="R4" s="668"/>
      <c r="S4" s="668"/>
      <c r="T4" s="668"/>
      <c r="U4" s="669"/>
      <c r="V4" s="667" t="s">
        <v>76</v>
      </c>
      <c r="W4" s="668"/>
      <c r="X4" s="668"/>
      <c r="Y4" s="668"/>
      <c r="Z4" s="669"/>
    </row>
    <row r="5" spans="1:26" ht="32.25" thickBot="1">
      <c r="A5" s="670"/>
      <c r="B5" s="213" t="s">
        <v>77</v>
      </c>
      <c r="C5" s="214" t="s">
        <v>78</v>
      </c>
      <c r="D5" s="214" t="s">
        <v>79</v>
      </c>
      <c r="E5" s="215" t="s">
        <v>80</v>
      </c>
      <c r="F5" s="216" t="s">
        <v>1</v>
      </c>
      <c r="G5" s="213" t="s">
        <v>77</v>
      </c>
      <c r="H5" s="215" t="s">
        <v>78</v>
      </c>
      <c r="I5" s="214" t="s">
        <v>79</v>
      </c>
      <c r="J5" s="215" t="s">
        <v>80</v>
      </c>
      <c r="K5" s="216" t="s">
        <v>1</v>
      </c>
      <c r="L5" s="213" t="s">
        <v>77</v>
      </c>
      <c r="M5" s="214" t="s">
        <v>78</v>
      </c>
      <c r="N5" s="214" t="s">
        <v>79</v>
      </c>
      <c r="O5" s="215" t="s">
        <v>80</v>
      </c>
      <c r="P5" s="216" t="s">
        <v>1</v>
      </c>
      <c r="Q5" s="213" t="s">
        <v>77</v>
      </c>
      <c r="R5" s="215" t="s">
        <v>78</v>
      </c>
      <c r="S5" s="214" t="s">
        <v>79</v>
      </c>
      <c r="T5" s="214" t="s">
        <v>80</v>
      </c>
      <c r="U5" s="216" t="s">
        <v>1</v>
      </c>
      <c r="V5" s="213" t="s">
        <v>77</v>
      </c>
      <c r="W5" s="215" t="s">
        <v>78</v>
      </c>
      <c r="X5" s="214" t="s">
        <v>79</v>
      </c>
      <c r="Y5" s="214" t="s">
        <v>80</v>
      </c>
      <c r="Z5" s="216" t="s">
        <v>1</v>
      </c>
    </row>
    <row r="6" spans="1:26" ht="15.75">
      <c r="A6" s="359" t="s">
        <v>2</v>
      </c>
      <c r="B6" s="217">
        <v>415</v>
      </c>
      <c r="C6" s="217">
        <v>2</v>
      </c>
      <c r="D6" s="218">
        <v>340</v>
      </c>
      <c r="E6" s="218">
        <f aca="true" t="shared" si="0" ref="E6:E27">C6+D6</f>
        <v>342</v>
      </c>
      <c r="F6" s="219">
        <f>E6/B6*100</f>
        <v>82.40963855421687</v>
      </c>
      <c r="G6" s="217">
        <v>0</v>
      </c>
      <c r="H6" s="217">
        <v>0</v>
      </c>
      <c r="I6" s="220">
        <v>0</v>
      </c>
      <c r="J6" s="218">
        <f aca="true" t="shared" si="1" ref="J6:J26">H6+I6</f>
        <v>0</v>
      </c>
      <c r="K6" s="221">
        <v>0</v>
      </c>
      <c r="L6" s="217">
        <v>0</v>
      </c>
      <c r="M6" s="217">
        <v>0</v>
      </c>
      <c r="N6" s="220">
        <v>0</v>
      </c>
      <c r="O6" s="218">
        <f aca="true" t="shared" si="2" ref="O6:O26">M6+N6</f>
        <v>0</v>
      </c>
      <c r="P6" s="221">
        <v>0</v>
      </c>
      <c r="Q6" s="222">
        <v>0</v>
      </c>
      <c r="R6" s="223">
        <v>0</v>
      </c>
      <c r="S6" s="220">
        <v>0</v>
      </c>
      <c r="T6" s="218">
        <f>R6+S6</f>
        <v>0</v>
      </c>
      <c r="U6" s="221">
        <v>0</v>
      </c>
      <c r="V6" s="222">
        <v>132</v>
      </c>
      <c r="W6" s="217">
        <v>0</v>
      </c>
      <c r="X6" s="224">
        <v>0</v>
      </c>
      <c r="Y6" s="225">
        <f aca="true" t="shared" si="3" ref="Y6:Y26">W6+X6</f>
        <v>0</v>
      </c>
      <c r="Z6" s="221">
        <f>Y6/V6*100</f>
        <v>0</v>
      </c>
    </row>
    <row r="7" spans="1:26" ht="15.75">
      <c r="A7" s="226" t="s">
        <v>18</v>
      </c>
      <c r="B7" s="217">
        <v>3000</v>
      </c>
      <c r="C7" s="217">
        <v>0</v>
      </c>
      <c r="D7" s="224">
        <v>1890</v>
      </c>
      <c r="E7" s="225">
        <f t="shared" si="0"/>
        <v>1890</v>
      </c>
      <c r="F7" s="221">
        <f aca="true" t="shared" si="4" ref="F7:F27">(E7*100)/B7</f>
        <v>63</v>
      </c>
      <c r="G7" s="217">
        <v>5000</v>
      </c>
      <c r="H7" s="217">
        <v>0</v>
      </c>
      <c r="I7" s="224">
        <v>1150</v>
      </c>
      <c r="J7" s="218">
        <f t="shared" si="1"/>
        <v>1150</v>
      </c>
      <c r="K7" s="221">
        <f>(J7*100)/G7</f>
        <v>23</v>
      </c>
      <c r="L7" s="217">
        <v>1500</v>
      </c>
      <c r="M7" s="217">
        <v>0</v>
      </c>
      <c r="N7" s="224">
        <v>1349</v>
      </c>
      <c r="O7" s="218">
        <f t="shared" si="2"/>
        <v>1349</v>
      </c>
      <c r="P7" s="221">
        <f aca="true" t="shared" si="5" ref="P7:P27">(O7*100)/L7</f>
        <v>89.93333333333334</v>
      </c>
      <c r="Q7" s="222">
        <v>4500</v>
      </c>
      <c r="R7" s="223">
        <v>0</v>
      </c>
      <c r="S7" s="224">
        <v>1975</v>
      </c>
      <c r="T7" s="218">
        <f>R7+S7</f>
        <v>1975</v>
      </c>
      <c r="U7" s="221">
        <f>(T7*100)/Q7</f>
        <v>43.888888888888886</v>
      </c>
      <c r="V7" s="222">
        <v>4500</v>
      </c>
      <c r="W7" s="217">
        <v>0</v>
      </c>
      <c r="X7" s="224">
        <v>2250</v>
      </c>
      <c r="Y7" s="225">
        <f t="shared" si="3"/>
        <v>2250</v>
      </c>
      <c r="Z7" s="221">
        <f aca="true" t="shared" si="6" ref="Z7:Z27">(Y7*100)/V7</f>
        <v>50</v>
      </c>
    </row>
    <row r="8" spans="1:26" ht="15.75">
      <c r="A8" s="226" t="s">
        <v>19</v>
      </c>
      <c r="B8" s="217">
        <v>1800</v>
      </c>
      <c r="C8" s="217">
        <v>260</v>
      </c>
      <c r="D8" s="224">
        <v>1930</v>
      </c>
      <c r="E8" s="225">
        <f t="shared" si="0"/>
        <v>2190</v>
      </c>
      <c r="F8" s="221">
        <f t="shared" si="4"/>
        <v>121.66666666666667</v>
      </c>
      <c r="G8" s="217">
        <v>8600</v>
      </c>
      <c r="H8" s="217">
        <v>2000</v>
      </c>
      <c r="I8" s="224">
        <v>7280</v>
      </c>
      <c r="J8" s="218">
        <f t="shared" si="1"/>
        <v>9280</v>
      </c>
      <c r="K8" s="221">
        <f>(J8*100)/G8</f>
        <v>107.90697674418605</v>
      </c>
      <c r="L8" s="217">
        <v>1700</v>
      </c>
      <c r="M8" s="217">
        <v>50</v>
      </c>
      <c r="N8" s="224">
        <v>1700</v>
      </c>
      <c r="O8" s="218">
        <f t="shared" si="2"/>
        <v>1750</v>
      </c>
      <c r="P8" s="221">
        <f t="shared" si="5"/>
        <v>102.94117647058823</v>
      </c>
      <c r="Q8" s="222">
        <v>2800</v>
      </c>
      <c r="R8" s="223">
        <v>1050</v>
      </c>
      <c r="S8" s="224">
        <v>0</v>
      </c>
      <c r="T8" s="218">
        <f>R8+S8</f>
        <v>1050</v>
      </c>
      <c r="U8" s="221">
        <f>(T8*100)/Q8</f>
        <v>37.5</v>
      </c>
      <c r="V8" s="222">
        <v>3990</v>
      </c>
      <c r="W8" s="217">
        <v>800</v>
      </c>
      <c r="X8" s="224">
        <v>3990</v>
      </c>
      <c r="Y8" s="225">
        <f t="shared" si="3"/>
        <v>4790</v>
      </c>
      <c r="Z8" s="221">
        <f t="shared" si="6"/>
        <v>120.0501253132832</v>
      </c>
    </row>
    <row r="9" spans="1:26" ht="15.75">
      <c r="A9" s="226" t="s">
        <v>3</v>
      </c>
      <c r="B9" s="217">
        <v>1230</v>
      </c>
      <c r="C9" s="217">
        <v>0</v>
      </c>
      <c r="D9" s="224">
        <v>1406</v>
      </c>
      <c r="E9" s="225">
        <f t="shared" si="0"/>
        <v>1406</v>
      </c>
      <c r="F9" s="221">
        <f t="shared" si="4"/>
        <v>114.3089430894309</v>
      </c>
      <c r="G9" s="217">
        <v>157</v>
      </c>
      <c r="H9" s="217">
        <v>0</v>
      </c>
      <c r="I9" s="224">
        <v>710</v>
      </c>
      <c r="J9" s="218">
        <f t="shared" si="1"/>
        <v>710</v>
      </c>
      <c r="K9" s="221">
        <f>(J9*100)/G9</f>
        <v>452.22929936305735</v>
      </c>
      <c r="L9" s="217">
        <v>120</v>
      </c>
      <c r="M9" s="217">
        <v>0</v>
      </c>
      <c r="N9" s="224">
        <v>120</v>
      </c>
      <c r="O9" s="218">
        <f t="shared" si="2"/>
        <v>120</v>
      </c>
      <c r="P9" s="221">
        <f t="shared" si="5"/>
        <v>100</v>
      </c>
      <c r="Q9" s="222">
        <v>0</v>
      </c>
      <c r="R9" s="223">
        <v>0</v>
      </c>
      <c r="S9" s="224">
        <v>0</v>
      </c>
      <c r="T9" s="218">
        <f>R9+S9</f>
        <v>0</v>
      </c>
      <c r="U9" s="221">
        <v>0</v>
      </c>
      <c r="V9" s="222">
        <v>593</v>
      </c>
      <c r="W9" s="217">
        <v>0</v>
      </c>
      <c r="X9" s="224">
        <v>450</v>
      </c>
      <c r="Y9" s="225">
        <f t="shared" si="3"/>
        <v>450</v>
      </c>
      <c r="Z9" s="221">
        <f t="shared" si="6"/>
        <v>75.88532883642496</v>
      </c>
    </row>
    <row r="10" spans="1:26" ht="15.75">
      <c r="A10" s="576" t="s">
        <v>4</v>
      </c>
      <c r="B10" s="217">
        <v>3700</v>
      </c>
      <c r="C10" s="217">
        <v>0</v>
      </c>
      <c r="D10" s="224">
        <v>3710</v>
      </c>
      <c r="E10" s="225">
        <f t="shared" si="0"/>
        <v>3710</v>
      </c>
      <c r="F10" s="221">
        <f t="shared" si="4"/>
        <v>100.27027027027027</v>
      </c>
      <c r="G10" s="217">
        <v>0</v>
      </c>
      <c r="H10" s="217">
        <v>0</v>
      </c>
      <c r="I10" s="224">
        <v>0</v>
      </c>
      <c r="J10" s="218">
        <f t="shared" si="1"/>
        <v>0</v>
      </c>
      <c r="K10" s="221">
        <v>0</v>
      </c>
      <c r="L10" s="217">
        <v>1600</v>
      </c>
      <c r="M10" s="217">
        <v>0</v>
      </c>
      <c r="N10" s="224">
        <v>650</v>
      </c>
      <c r="O10" s="218">
        <f t="shared" si="2"/>
        <v>650</v>
      </c>
      <c r="P10" s="221">
        <f t="shared" si="5"/>
        <v>40.625</v>
      </c>
      <c r="Q10" s="222">
        <v>0</v>
      </c>
      <c r="R10" s="223">
        <v>0</v>
      </c>
      <c r="S10" s="224">
        <v>0</v>
      </c>
      <c r="T10" s="218">
        <v>0</v>
      </c>
      <c r="U10" s="221">
        <v>0</v>
      </c>
      <c r="V10" s="222">
        <v>1650</v>
      </c>
      <c r="W10" s="217">
        <v>200</v>
      </c>
      <c r="X10" s="224">
        <v>750</v>
      </c>
      <c r="Y10" s="225">
        <f t="shared" si="3"/>
        <v>950</v>
      </c>
      <c r="Z10" s="221">
        <f t="shared" si="6"/>
        <v>57.57575757575758</v>
      </c>
    </row>
    <row r="11" spans="1:26" ht="15.75">
      <c r="A11" s="226" t="s">
        <v>20</v>
      </c>
      <c r="B11" s="217">
        <v>1241</v>
      </c>
      <c r="C11" s="217">
        <v>0</v>
      </c>
      <c r="D11" s="224">
        <v>3100</v>
      </c>
      <c r="E11" s="225">
        <f t="shared" si="0"/>
        <v>3100</v>
      </c>
      <c r="F11" s="221">
        <f t="shared" si="4"/>
        <v>249.79854955680904</v>
      </c>
      <c r="G11" s="217">
        <v>1896</v>
      </c>
      <c r="H11" s="217">
        <v>1100</v>
      </c>
      <c r="I11" s="224">
        <v>1300</v>
      </c>
      <c r="J11" s="218">
        <f t="shared" si="1"/>
        <v>2400</v>
      </c>
      <c r="K11" s="221">
        <f>(J11*100)/G11</f>
        <v>126.58227848101266</v>
      </c>
      <c r="L11" s="217">
        <v>1173</v>
      </c>
      <c r="M11" s="217">
        <v>350</v>
      </c>
      <c r="N11" s="224">
        <v>330</v>
      </c>
      <c r="O11" s="218">
        <f t="shared" si="2"/>
        <v>680</v>
      </c>
      <c r="P11" s="221">
        <f t="shared" si="5"/>
        <v>57.971014492753625</v>
      </c>
      <c r="Q11" s="222">
        <v>6554</v>
      </c>
      <c r="R11" s="223">
        <v>1100</v>
      </c>
      <c r="S11" s="224">
        <v>0</v>
      </c>
      <c r="T11" s="218">
        <f aca="true" t="shared" si="7" ref="T11:T26">R11+S11</f>
        <v>1100</v>
      </c>
      <c r="U11" s="221">
        <f>(T11*100)/Q11</f>
        <v>16.783643576441868</v>
      </c>
      <c r="V11" s="222">
        <v>1949</v>
      </c>
      <c r="W11" s="217">
        <v>405</v>
      </c>
      <c r="X11" s="224">
        <v>800</v>
      </c>
      <c r="Y11" s="225">
        <f t="shared" si="3"/>
        <v>1205</v>
      </c>
      <c r="Z11" s="221">
        <f t="shared" si="6"/>
        <v>61.82657773217034</v>
      </c>
    </row>
    <row r="12" spans="1:26" ht="15.75">
      <c r="A12" s="226" t="s">
        <v>5</v>
      </c>
      <c r="B12" s="217">
        <v>990</v>
      </c>
      <c r="C12" s="217">
        <v>169</v>
      </c>
      <c r="D12" s="224">
        <v>1252</v>
      </c>
      <c r="E12" s="225">
        <f t="shared" si="0"/>
        <v>1421</v>
      </c>
      <c r="F12" s="221">
        <f t="shared" si="4"/>
        <v>143.53535353535352</v>
      </c>
      <c r="G12" s="217">
        <v>1850</v>
      </c>
      <c r="H12" s="217">
        <v>812</v>
      </c>
      <c r="I12" s="224">
        <v>1756</v>
      </c>
      <c r="J12" s="218">
        <f t="shared" si="1"/>
        <v>2568</v>
      </c>
      <c r="K12" s="221">
        <f>(J12*100)/G12</f>
        <v>138.8108108108108</v>
      </c>
      <c r="L12" s="217">
        <v>1180</v>
      </c>
      <c r="M12" s="217">
        <v>200</v>
      </c>
      <c r="N12" s="224">
        <v>600</v>
      </c>
      <c r="O12" s="218">
        <f t="shared" si="2"/>
        <v>800</v>
      </c>
      <c r="P12" s="221">
        <f t="shared" si="5"/>
        <v>67.79661016949153</v>
      </c>
      <c r="Q12" s="222">
        <v>1500</v>
      </c>
      <c r="R12" s="223">
        <v>760</v>
      </c>
      <c r="S12" s="224">
        <v>0</v>
      </c>
      <c r="T12" s="218">
        <f t="shared" si="7"/>
        <v>760</v>
      </c>
      <c r="U12" s="221">
        <f>(T12*100)/Q12</f>
        <v>50.666666666666664</v>
      </c>
      <c r="V12" s="222">
        <v>2400</v>
      </c>
      <c r="W12" s="217">
        <v>312</v>
      </c>
      <c r="X12" s="224">
        <v>1791</v>
      </c>
      <c r="Y12" s="225">
        <f t="shared" si="3"/>
        <v>2103</v>
      </c>
      <c r="Z12" s="221">
        <f t="shared" si="6"/>
        <v>87.625</v>
      </c>
    </row>
    <row r="13" spans="1:26" ht="15.75">
      <c r="A13" s="226" t="s">
        <v>6</v>
      </c>
      <c r="B13" s="217">
        <v>1190</v>
      </c>
      <c r="C13" s="217">
        <v>0</v>
      </c>
      <c r="D13" s="224">
        <v>1803</v>
      </c>
      <c r="E13" s="225">
        <f t="shared" si="0"/>
        <v>1803</v>
      </c>
      <c r="F13" s="221">
        <f t="shared" si="4"/>
        <v>151.51260504201682</v>
      </c>
      <c r="G13" s="217">
        <v>11700</v>
      </c>
      <c r="H13" s="217">
        <v>0</v>
      </c>
      <c r="I13" s="224">
        <v>14029</v>
      </c>
      <c r="J13" s="218">
        <f t="shared" si="1"/>
        <v>14029</v>
      </c>
      <c r="K13" s="221">
        <f>(J13*100)/G13</f>
        <v>119.90598290598291</v>
      </c>
      <c r="L13" s="217">
        <v>3258</v>
      </c>
      <c r="M13" s="217">
        <v>0</v>
      </c>
      <c r="N13" s="224">
        <v>0</v>
      </c>
      <c r="O13" s="218">
        <f t="shared" si="2"/>
        <v>0</v>
      </c>
      <c r="P13" s="221">
        <f t="shared" si="5"/>
        <v>0</v>
      </c>
      <c r="Q13" s="222">
        <v>29155</v>
      </c>
      <c r="R13" s="223">
        <v>0</v>
      </c>
      <c r="S13" s="224">
        <v>0</v>
      </c>
      <c r="T13" s="218">
        <f t="shared" si="7"/>
        <v>0</v>
      </c>
      <c r="U13" s="221">
        <f>(T13*100)/Q13</f>
        <v>0</v>
      </c>
      <c r="V13" s="222">
        <v>18350</v>
      </c>
      <c r="W13" s="217">
        <v>0</v>
      </c>
      <c r="X13" s="224">
        <v>0</v>
      </c>
      <c r="Y13" s="225">
        <f t="shared" si="3"/>
        <v>0</v>
      </c>
      <c r="Z13" s="221">
        <f t="shared" si="6"/>
        <v>0</v>
      </c>
    </row>
    <row r="14" spans="1:26" ht="15.75">
      <c r="A14" s="226" t="s">
        <v>7</v>
      </c>
      <c r="B14" s="217">
        <v>1115</v>
      </c>
      <c r="C14" s="217">
        <v>0</v>
      </c>
      <c r="D14" s="224">
        <v>1116</v>
      </c>
      <c r="E14" s="225">
        <f t="shared" si="0"/>
        <v>1116</v>
      </c>
      <c r="F14" s="221">
        <f t="shared" si="4"/>
        <v>100.08968609865471</v>
      </c>
      <c r="G14" s="217">
        <v>0</v>
      </c>
      <c r="H14" s="217">
        <v>0</v>
      </c>
      <c r="I14" s="224">
        <v>0</v>
      </c>
      <c r="J14" s="218">
        <f t="shared" si="1"/>
        <v>0</v>
      </c>
      <c r="K14" s="221">
        <v>0</v>
      </c>
      <c r="L14" s="217">
        <v>1070</v>
      </c>
      <c r="M14" s="217">
        <v>0</v>
      </c>
      <c r="N14" s="224">
        <v>0</v>
      </c>
      <c r="O14" s="218">
        <f t="shared" si="2"/>
        <v>0</v>
      </c>
      <c r="P14" s="221">
        <f t="shared" si="5"/>
        <v>0</v>
      </c>
      <c r="Q14" s="222">
        <v>0</v>
      </c>
      <c r="R14" s="223">
        <v>0</v>
      </c>
      <c r="S14" s="224">
        <v>0</v>
      </c>
      <c r="T14" s="218">
        <f t="shared" si="7"/>
        <v>0</v>
      </c>
      <c r="U14" s="221">
        <v>0</v>
      </c>
      <c r="V14" s="222">
        <v>1337</v>
      </c>
      <c r="W14" s="217">
        <v>832</v>
      </c>
      <c r="X14" s="224">
        <v>0</v>
      </c>
      <c r="Y14" s="225">
        <f t="shared" si="3"/>
        <v>832</v>
      </c>
      <c r="Z14" s="221">
        <f t="shared" si="6"/>
        <v>62.228870605833954</v>
      </c>
    </row>
    <row r="15" spans="1:26" ht="15.75">
      <c r="A15" s="226" t="s">
        <v>8</v>
      </c>
      <c r="B15" s="217">
        <v>818</v>
      </c>
      <c r="C15" s="217">
        <v>0</v>
      </c>
      <c r="D15" s="224">
        <v>1188</v>
      </c>
      <c r="E15" s="225">
        <f t="shared" si="0"/>
        <v>1188</v>
      </c>
      <c r="F15" s="221">
        <f t="shared" si="4"/>
        <v>145.23227383863082</v>
      </c>
      <c r="G15" s="217">
        <v>2028</v>
      </c>
      <c r="H15" s="217">
        <v>1500</v>
      </c>
      <c r="I15" s="224">
        <v>540</v>
      </c>
      <c r="J15" s="218">
        <f t="shared" si="1"/>
        <v>2040</v>
      </c>
      <c r="K15" s="221">
        <f aca="true" t="shared" si="8" ref="K15:K22">(J15*100)/G15</f>
        <v>100.59171597633136</v>
      </c>
      <c r="L15" s="217">
        <v>1227</v>
      </c>
      <c r="M15" s="217">
        <v>0</v>
      </c>
      <c r="N15" s="224">
        <v>1350</v>
      </c>
      <c r="O15" s="218">
        <f t="shared" si="2"/>
        <v>1350</v>
      </c>
      <c r="P15" s="221">
        <f t="shared" si="5"/>
        <v>110.02444987775061</v>
      </c>
      <c r="Q15" s="222">
        <v>2437</v>
      </c>
      <c r="R15" s="223">
        <v>100</v>
      </c>
      <c r="S15" s="224">
        <v>0</v>
      </c>
      <c r="T15" s="218">
        <f t="shared" si="7"/>
        <v>100</v>
      </c>
      <c r="U15" s="221">
        <f aca="true" t="shared" si="9" ref="U15:U22">(T15*100)/Q15</f>
        <v>4.1034058268362745</v>
      </c>
      <c r="V15" s="222">
        <v>1031</v>
      </c>
      <c r="W15" s="217">
        <v>50</v>
      </c>
      <c r="X15" s="224">
        <v>1100</v>
      </c>
      <c r="Y15" s="225">
        <f t="shared" si="3"/>
        <v>1150</v>
      </c>
      <c r="Z15" s="221">
        <f t="shared" si="6"/>
        <v>111.54219204655674</v>
      </c>
    </row>
    <row r="16" spans="1:26" ht="15.75">
      <c r="A16" s="576" t="s">
        <v>9</v>
      </c>
      <c r="B16" s="217">
        <v>1080</v>
      </c>
      <c r="C16" s="217">
        <v>140</v>
      </c>
      <c r="D16" s="224">
        <v>1381</v>
      </c>
      <c r="E16" s="225">
        <f t="shared" si="0"/>
        <v>1521</v>
      </c>
      <c r="F16" s="221">
        <f t="shared" si="4"/>
        <v>140.83333333333334</v>
      </c>
      <c r="G16" s="217">
        <v>10800</v>
      </c>
      <c r="H16" s="217">
        <v>8300</v>
      </c>
      <c r="I16" s="224">
        <v>6500</v>
      </c>
      <c r="J16" s="218">
        <f t="shared" si="1"/>
        <v>14800</v>
      </c>
      <c r="K16" s="221">
        <f t="shared" si="8"/>
        <v>137.03703703703704</v>
      </c>
      <c r="L16" s="217">
        <v>2310</v>
      </c>
      <c r="M16" s="217">
        <v>520</v>
      </c>
      <c r="N16" s="224">
        <v>3170</v>
      </c>
      <c r="O16" s="218">
        <f t="shared" si="2"/>
        <v>3690</v>
      </c>
      <c r="P16" s="221">
        <f t="shared" si="5"/>
        <v>159.74025974025975</v>
      </c>
      <c r="Q16" s="222">
        <v>12800</v>
      </c>
      <c r="R16" s="223">
        <v>7800</v>
      </c>
      <c r="S16" s="224">
        <v>500</v>
      </c>
      <c r="T16" s="218">
        <f t="shared" si="7"/>
        <v>8300</v>
      </c>
      <c r="U16" s="221">
        <f t="shared" si="9"/>
        <v>64.84375</v>
      </c>
      <c r="V16" s="222">
        <v>3565</v>
      </c>
      <c r="W16" s="217">
        <v>1110</v>
      </c>
      <c r="X16" s="224">
        <v>2530</v>
      </c>
      <c r="Y16" s="225">
        <f t="shared" si="3"/>
        <v>3640</v>
      </c>
      <c r="Z16" s="221">
        <f t="shared" si="6"/>
        <v>102.10378681626929</v>
      </c>
    </row>
    <row r="17" spans="1:26" ht="15.75">
      <c r="A17" s="576" t="s">
        <v>10</v>
      </c>
      <c r="B17" s="217">
        <v>1700</v>
      </c>
      <c r="C17" s="217">
        <v>0</v>
      </c>
      <c r="D17" s="224">
        <v>1750</v>
      </c>
      <c r="E17" s="225">
        <f t="shared" si="0"/>
        <v>1750</v>
      </c>
      <c r="F17" s="221">
        <f t="shared" si="4"/>
        <v>102.94117647058823</v>
      </c>
      <c r="G17" s="217">
        <v>1200</v>
      </c>
      <c r="H17" s="217">
        <v>0</v>
      </c>
      <c r="I17" s="224">
        <v>1200</v>
      </c>
      <c r="J17" s="218">
        <f t="shared" si="1"/>
        <v>1200</v>
      </c>
      <c r="K17" s="221">
        <f t="shared" si="8"/>
        <v>100</v>
      </c>
      <c r="L17" s="217">
        <v>1052</v>
      </c>
      <c r="M17" s="217">
        <v>0</v>
      </c>
      <c r="N17" s="224">
        <v>300</v>
      </c>
      <c r="O17" s="218">
        <f t="shared" si="2"/>
        <v>300</v>
      </c>
      <c r="P17" s="221">
        <f t="shared" si="5"/>
        <v>28.517110266159698</v>
      </c>
      <c r="Q17" s="222">
        <v>905</v>
      </c>
      <c r="R17" s="223">
        <v>0</v>
      </c>
      <c r="S17" s="224">
        <v>0</v>
      </c>
      <c r="T17" s="218">
        <f t="shared" si="7"/>
        <v>0</v>
      </c>
      <c r="U17" s="221">
        <f t="shared" si="9"/>
        <v>0</v>
      </c>
      <c r="V17" s="222">
        <v>1472</v>
      </c>
      <c r="W17" s="217">
        <v>142</v>
      </c>
      <c r="X17" s="224">
        <v>0</v>
      </c>
      <c r="Y17" s="225">
        <f t="shared" si="3"/>
        <v>142</v>
      </c>
      <c r="Z17" s="221">
        <f t="shared" si="6"/>
        <v>9.646739130434783</v>
      </c>
    </row>
    <row r="18" spans="1:26" ht="15.75">
      <c r="A18" s="576" t="s">
        <v>21</v>
      </c>
      <c r="B18" s="217">
        <v>2730</v>
      </c>
      <c r="C18" s="217">
        <v>482</v>
      </c>
      <c r="D18" s="224">
        <v>2443</v>
      </c>
      <c r="E18" s="225">
        <f t="shared" si="0"/>
        <v>2925</v>
      </c>
      <c r="F18" s="221">
        <f t="shared" si="4"/>
        <v>107.14285714285714</v>
      </c>
      <c r="G18" s="217">
        <v>4000</v>
      </c>
      <c r="H18" s="217">
        <v>0</v>
      </c>
      <c r="I18" s="224">
        <v>4044</v>
      </c>
      <c r="J18" s="218">
        <f t="shared" si="1"/>
        <v>4044</v>
      </c>
      <c r="K18" s="221">
        <f t="shared" si="8"/>
        <v>101.1</v>
      </c>
      <c r="L18" s="217">
        <v>3330</v>
      </c>
      <c r="M18" s="217">
        <v>475</v>
      </c>
      <c r="N18" s="224">
        <v>1620</v>
      </c>
      <c r="O18" s="218">
        <f t="shared" si="2"/>
        <v>2095</v>
      </c>
      <c r="P18" s="221">
        <f t="shared" si="5"/>
        <v>62.912912912912915</v>
      </c>
      <c r="Q18" s="222">
        <v>7700</v>
      </c>
      <c r="R18" s="223">
        <v>0</v>
      </c>
      <c r="S18" s="224">
        <v>0</v>
      </c>
      <c r="T18" s="218">
        <f t="shared" si="7"/>
        <v>0</v>
      </c>
      <c r="U18" s="221">
        <f t="shared" si="9"/>
        <v>0</v>
      </c>
      <c r="V18" s="222">
        <v>3510</v>
      </c>
      <c r="W18" s="217">
        <v>560</v>
      </c>
      <c r="X18" s="224">
        <v>282</v>
      </c>
      <c r="Y18" s="225">
        <f t="shared" si="3"/>
        <v>842</v>
      </c>
      <c r="Z18" s="221">
        <f t="shared" si="6"/>
        <v>23.988603988603987</v>
      </c>
    </row>
    <row r="19" spans="1:26" ht="15.75">
      <c r="A19" s="576" t="s">
        <v>11</v>
      </c>
      <c r="B19" s="217">
        <v>1605</v>
      </c>
      <c r="C19" s="217">
        <v>141</v>
      </c>
      <c r="D19" s="224">
        <v>1686</v>
      </c>
      <c r="E19" s="225">
        <f t="shared" si="0"/>
        <v>1827</v>
      </c>
      <c r="F19" s="221">
        <f t="shared" si="4"/>
        <v>113.83177570093459</v>
      </c>
      <c r="G19" s="217">
        <v>7120</v>
      </c>
      <c r="H19" s="217">
        <v>360</v>
      </c>
      <c r="I19" s="224">
        <v>8692</v>
      </c>
      <c r="J19" s="218">
        <f t="shared" si="1"/>
        <v>9052</v>
      </c>
      <c r="K19" s="221">
        <f t="shared" si="8"/>
        <v>127.13483146067416</v>
      </c>
      <c r="L19" s="217">
        <v>1580</v>
      </c>
      <c r="M19" s="217">
        <v>1056</v>
      </c>
      <c r="N19" s="224">
        <v>1123</v>
      </c>
      <c r="O19" s="218">
        <f t="shared" si="2"/>
        <v>2179</v>
      </c>
      <c r="P19" s="221">
        <f t="shared" si="5"/>
        <v>137.91139240506328</v>
      </c>
      <c r="Q19" s="222">
        <v>6590</v>
      </c>
      <c r="R19" s="223">
        <v>0</v>
      </c>
      <c r="S19" s="224">
        <v>0</v>
      </c>
      <c r="T19" s="218">
        <f t="shared" si="7"/>
        <v>0</v>
      </c>
      <c r="U19" s="221">
        <f t="shared" si="9"/>
        <v>0</v>
      </c>
      <c r="V19" s="222">
        <v>2565</v>
      </c>
      <c r="W19" s="217">
        <v>208</v>
      </c>
      <c r="X19" s="224">
        <v>421</v>
      </c>
      <c r="Y19" s="225">
        <f t="shared" si="3"/>
        <v>629</v>
      </c>
      <c r="Z19" s="221">
        <f t="shared" si="6"/>
        <v>24.522417153996102</v>
      </c>
    </row>
    <row r="20" spans="1:26" ht="15.75">
      <c r="A20" s="576" t="s">
        <v>12</v>
      </c>
      <c r="B20" s="217">
        <v>1705</v>
      </c>
      <c r="C20" s="217">
        <v>204</v>
      </c>
      <c r="D20" s="224">
        <v>2213</v>
      </c>
      <c r="E20" s="225">
        <f t="shared" si="0"/>
        <v>2417</v>
      </c>
      <c r="F20" s="221">
        <f t="shared" si="4"/>
        <v>141.75953079178885</v>
      </c>
      <c r="G20" s="217">
        <v>4656</v>
      </c>
      <c r="H20" s="217">
        <v>506</v>
      </c>
      <c r="I20" s="224">
        <v>4783</v>
      </c>
      <c r="J20" s="218">
        <f t="shared" si="1"/>
        <v>5289</v>
      </c>
      <c r="K20" s="221">
        <f t="shared" si="8"/>
        <v>113.59536082474227</v>
      </c>
      <c r="L20" s="217">
        <v>2991</v>
      </c>
      <c r="M20" s="217">
        <v>376</v>
      </c>
      <c r="N20" s="224">
        <v>1650</v>
      </c>
      <c r="O20" s="218">
        <f t="shared" si="2"/>
        <v>2026</v>
      </c>
      <c r="P20" s="221">
        <f t="shared" si="5"/>
        <v>67.73654296222</v>
      </c>
      <c r="Q20" s="222">
        <v>4400</v>
      </c>
      <c r="R20" s="223">
        <v>150</v>
      </c>
      <c r="S20" s="224">
        <v>1264</v>
      </c>
      <c r="T20" s="218">
        <f t="shared" si="7"/>
        <v>1414</v>
      </c>
      <c r="U20" s="221">
        <f t="shared" si="9"/>
        <v>32.13636363636363</v>
      </c>
      <c r="V20" s="222">
        <v>2664</v>
      </c>
      <c r="W20" s="217">
        <v>155</v>
      </c>
      <c r="X20" s="224">
        <v>1430</v>
      </c>
      <c r="Y20" s="225">
        <f t="shared" si="3"/>
        <v>1585</v>
      </c>
      <c r="Z20" s="221">
        <f t="shared" si="6"/>
        <v>59.496996996997</v>
      </c>
    </row>
    <row r="21" spans="1:26" ht="15.75">
      <c r="A21" s="576" t="s">
        <v>22</v>
      </c>
      <c r="B21" s="227">
        <v>3013</v>
      </c>
      <c r="C21" s="217">
        <v>11</v>
      </c>
      <c r="D21" s="224">
        <v>3929</v>
      </c>
      <c r="E21" s="225">
        <f t="shared" si="0"/>
        <v>3940</v>
      </c>
      <c r="F21" s="221">
        <f t="shared" si="4"/>
        <v>130.76667772983737</v>
      </c>
      <c r="G21" s="217">
        <v>5700</v>
      </c>
      <c r="H21" s="217">
        <v>2536</v>
      </c>
      <c r="I21" s="224">
        <v>5664</v>
      </c>
      <c r="J21" s="218">
        <f t="shared" si="1"/>
        <v>8200</v>
      </c>
      <c r="K21" s="221">
        <f t="shared" si="8"/>
        <v>143.859649122807</v>
      </c>
      <c r="L21" s="217">
        <v>2026</v>
      </c>
      <c r="M21" s="217">
        <v>163</v>
      </c>
      <c r="N21" s="224">
        <v>1950</v>
      </c>
      <c r="O21" s="218">
        <f t="shared" si="2"/>
        <v>2113</v>
      </c>
      <c r="P21" s="221">
        <f t="shared" si="5"/>
        <v>104.29417571569596</v>
      </c>
      <c r="Q21" s="222">
        <v>6460</v>
      </c>
      <c r="R21" s="223">
        <v>1732</v>
      </c>
      <c r="S21" s="224">
        <v>0</v>
      </c>
      <c r="T21" s="218">
        <f t="shared" si="7"/>
        <v>1732</v>
      </c>
      <c r="U21" s="221">
        <f t="shared" si="9"/>
        <v>26.811145510835914</v>
      </c>
      <c r="V21" s="222">
        <v>2200</v>
      </c>
      <c r="W21" s="217">
        <v>56</v>
      </c>
      <c r="X21" s="224">
        <v>0</v>
      </c>
      <c r="Y21" s="225">
        <f t="shared" si="3"/>
        <v>56</v>
      </c>
      <c r="Z21" s="221">
        <f t="shared" si="6"/>
        <v>2.5454545454545454</v>
      </c>
    </row>
    <row r="22" spans="1:26" ht="15.75">
      <c r="A22" s="576" t="s">
        <v>23</v>
      </c>
      <c r="B22" s="217">
        <v>1257</v>
      </c>
      <c r="C22" s="217">
        <v>283</v>
      </c>
      <c r="D22" s="224">
        <v>2058</v>
      </c>
      <c r="E22" s="225">
        <f t="shared" si="0"/>
        <v>2341</v>
      </c>
      <c r="F22" s="221">
        <f t="shared" si="4"/>
        <v>186.23707239459029</v>
      </c>
      <c r="G22" s="217">
        <v>10757</v>
      </c>
      <c r="H22" s="217">
        <v>6478</v>
      </c>
      <c r="I22" s="224">
        <v>7829</v>
      </c>
      <c r="J22" s="218">
        <f t="shared" si="1"/>
        <v>14307</v>
      </c>
      <c r="K22" s="221">
        <f t="shared" si="8"/>
        <v>133.00176629171702</v>
      </c>
      <c r="L22" s="217">
        <v>746</v>
      </c>
      <c r="M22" s="217">
        <v>54</v>
      </c>
      <c r="N22" s="224">
        <v>0</v>
      </c>
      <c r="O22" s="218">
        <f t="shared" si="2"/>
        <v>54</v>
      </c>
      <c r="P22" s="221">
        <f t="shared" si="5"/>
        <v>7.238605898123325</v>
      </c>
      <c r="Q22" s="222">
        <v>14437</v>
      </c>
      <c r="R22" s="223">
        <v>4685</v>
      </c>
      <c r="S22" s="224">
        <v>5500</v>
      </c>
      <c r="T22" s="218">
        <f t="shared" si="7"/>
        <v>10185</v>
      </c>
      <c r="U22" s="221">
        <f t="shared" si="9"/>
        <v>70.54789776269308</v>
      </c>
      <c r="V22" s="222">
        <v>2567</v>
      </c>
      <c r="W22" s="217">
        <v>313</v>
      </c>
      <c r="X22" s="224">
        <v>0</v>
      </c>
      <c r="Y22" s="225">
        <f t="shared" si="3"/>
        <v>313</v>
      </c>
      <c r="Z22" s="221">
        <f t="shared" si="6"/>
        <v>12.193221659524736</v>
      </c>
    </row>
    <row r="23" spans="1:26" ht="15.75">
      <c r="A23" s="576" t="s">
        <v>13</v>
      </c>
      <c r="B23" s="217">
        <v>2340</v>
      </c>
      <c r="C23" s="217">
        <v>0</v>
      </c>
      <c r="D23" s="224">
        <v>2410</v>
      </c>
      <c r="E23" s="225">
        <f t="shared" si="0"/>
        <v>2410</v>
      </c>
      <c r="F23" s="221">
        <f t="shared" si="4"/>
        <v>102.99145299145299</v>
      </c>
      <c r="G23" s="217">
        <v>0</v>
      </c>
      <c r="H23" s="217">
        <v>0</v>
      </c>
      <c r="I23" s="224">
        <v>0</v>
      </c>
      <c r="J23" s="218">
        <f t="shared" si="1"/>
        <v>0</v>
      </c>
      <c r="K23" s="221">
        <v>0</v>
      </c>
      <c r="L23" s="217">
        <v>1700</v>
      </c>
      <c r="M23" s="217">
        <v>0</v>
      </c>
      <c r="N23" s="224">
        <v>1770</v>
      </c>
      <c r="O23" s="218">
        <f t="shared" si="2"/>
        <v>1770</v>
      </c>
      <c r="P23" s="221">
        <f t="shared" si="5"/>
        <v>104.11764705882354</v>
      </c>
      <c r="Q23" s="222">
        <v>0</v>
      </c>
      <c r="R23" s="223">
        <v>0</v>
      </c>
      <c r="S23" s="224">
        <v>0</v>
      </c>
      <c r="T23" s="218">
        <f t="shared" si="7"/>
        <v>0</v>
      </c>
      <c r="U23" s="221">
        <v>0</v>
      </c>
      <c r="V23" s="222">
        <v>1872</v>
      </c>
      <c r="W23" s="217">
        <v>150</v>
      </c>
      <c r="X23" s="224">
        <v>1722</v>
      </c>
      <c r="Y23" s="225">
        <f t="shared" si="3"/>
        <v>1872</v>
      </c>
      <c r="Z23" s="221">
        <f t="shared" si="6"/>
        <v>100</v>
      </c>
    </row>
    <row r="24" spans="1:26" ht="15.75">
      <c r="A24" s="576" t="s">
        <v>14</v>
      </c>
      <c r="B24" s="217">
        <v>2000</v>
      </c>
      <c r="C24" s="217">
        <v>0</v>
      </c>
      <c r="D24" s="224">
        <v>3557</v>
      </c>
      <c r="E24" s="225">
        <f t="shared" si="0"/>
        <v>3557</v>
      </c>
      <c r="F24" s="221">
        <f t="shared" si="4"/>
        <v>177.85</v>
      </c>
      <c r="G24" s="217">
        <v>4000</v>
      </c>
      <c r="H24" s="217">
        <v>555</v>
      </c>
      <c r="I24" s="224">
        <v>5344</v>
      </c>
      <c r="J24" s="218">
        <f t="shared" si="1"/>
        <v>5899</v>
      </c>
      <c r="K24" s="221">
        <f>(J24*100)/G24</f>
        <v>147.475</v>
      </c>
      <c r="L24" s="217">
        <v>500</v>
      </c>
      <c r="M24" s="217">
        <v>200</v>
      </c>
      <c r="N24" s="224">
        <v>300</v>
      </c>
      <c r="O24" s="218">
        <f t="shared" si="2"/>
        <v>500</v>
      </c>
      <c r="P24" s="221">
        <f t="shared" si="5"/>
        <v>100</v>
      </c>
      <c r="Q24" s="222">
        <v>10000</v>
      </c>
      <c r="R24" s="223">
        <v>5000</v>
      </c>
      <c r="S24" s="224">
        <v>0</v>
      </c>
      <c r="T24" s="218">
        <f t="shared" si="7"/>
        <v>5000</v>
      </c>
      <c r="U24" s="221">
        <f>(T24*100)/Q24</f>
        <v>50</v>
      </c>
      <c r="V24" s="222">
        <v>41300</v>
      </c>
      <c r="W24" s="217">
        <v>0</v>
      </c>
      <c r="X24" s="224">
        <v>15000</v>
      </c>
      <c r="Y24" s="225">
        <f t="shared" si="3"/>
        <v>15000</v>
      </c>
      <c r="Z24" s="221">
        <f t="shared" si="6"/>
        <v>36.31961259079903</v>
      </c>
    </row>
    <row r="25" spans="1:26" ht="15.75">
      <c r="A25" s="576" t="s">
        <v>24</v>
      </c>
      <c r="B25" s="228">
        <v>1257</v>
      </c>
      <c r="C25" s="217">
        <v>283</v>
      </c>
      <c r="D25" s="224">
        <v>1315</v>
      </c>
      <c r="E25" s="225">
        <f t="shared" si="0"/>
        <v>1598</v>
      </c>
      <c r="F25" s="221">
        <f t="shared" si="4"/>
        <v>127.12808273667463</v>
      </c>
      <c r="G25" s="217">
        <v>1784</v>
      </c>
      <c r="H25" s="217">
        <v>0</v>
      </c>
      <c r="I25" s="224">
        <v>1784</v>
      </c>
      <c r="J25" s="218">
        <f t="shared" si="1"/>
        <v>1784</v>
      </c>
      <c r="K25" s="221">
        <f>(J25*100)/G25</f>
        <v>100</v>
      </c>
      <c r="L25" s="217">
        <v>1682</v>
      </c>
      <c r="M25" s="217">
        <v>0</v>
      </c>
      <c r="N25" s="224">
        <v>1700</v>
      </c>
      <c r="O25" s="218">
        <f t="shared" si="2"/>
        <v>1700</v>
      </c>
      <c r="P25" s="221">
        <f t="shared" si="5"/>
        <v>101.07015457788347</v>
      </c>
      <c r="Q25" s="229">
        <v>0</v>
      </c>
      <c r="R25" s="230">
        <v>0</v>
      </c>
      <c r="S25" s="231">
        <v>0</v>
      </c>
      <c r="T25" s="232">
        <f t="shared" si="7"/>
        <v>0</v>
      </c>
      <c r="U25" s="233">
        <v>0</v>
      </c>
      <c r="V25" s="229">
        <v>2567</v>
      </c>
      <c r="W25" s="228">
        <v>313</v>
      </c>
      <c r="X25" s="231">
        <v>2567</v>
      </c>
      <c r="Y25" s="234">
        <f t="shared" si="3"/>
        <v>2880</v>
      </c>
      <c r="Z25" s="233">
        <f t="shared" si="6"/>
        <v>112.19322165952474</v>
      </c>
    </row>
    <row r="26" spans="1:26" ht="15.75">
      <c r="A26" s="577" t="s">
        <v>15</v>
      </c>
      <c r="B26" s="217">
        <v>6845</v>
      </c>
      <c r="C26" s="217">
        <v>1472</v>
      </c>
      <c r="D26" s="235">
        <v>5396</v>
      </c>
      <c r="E26" s="556">
        <f t="shared" si="0"/>
        <v>6868</v>
      </c>
      <c r="F26" s="236">
        <f t="shared" si="4"/>
        <v>100.33601168736304</v>
      </c>
      <c r="G26" s="217">
        <v>15436</v>
      </c>
      <c r="H26" s="217">
        <v>11617</v>
      </c>
      <c r="I26" s="235">
        <v>19140</v>
      </c>
      <c r="J26" s="218">
        <f t="shared" si="1"/>
        <v>30757</v>
      </c>
      <c r="K26" s="236">
        <f>(J26*100)/G26</f>
        <v>199.25498833894792</v>
      </c>
      <c r="L26" s="217">
        <v>6845</v>
      </c>
      <c r="M26" s="217">
        <v>2294</v>
      </c>
      <c r="N26" s="235">
        <v>3450</v>
      </c>
      <c r="O26" s="218">
        <f t="shared" si="2"/>
        <v>5744</v>
      </c>
      <c r="P26" s="236">
        <f t="shared" si="5"/>
        <v>83.91526661796932</v>
      </c>
      <c r="Q26" s="222">
        <v>43447</v>
      </c>
      <c r="R26" s="223">
        <v>9406</v>
      </c>
      <c r="S26" s="237">
        <v>5221</v>
      </c>
      <c r="T26" s="218">
        <f t="shared" si="7"/>
        <v>14627</v>
      </c>
      <c r="U26" s="236">
        <f>(T26*100)/Q26</f>
        <v>33.66630607406726</v>
      </c>
      <c r="V26" s="222">
        <v>19300</v>
      </c>
      <c r="W26" s="217">
        <v>3178</v>
      </c>
      <c r="X26" s="224">
        <v>6300</v>
      </c>
      <c r="Y26" s="225">
        <f t="shared" si="3"/>
        <v>9478</v>
      </c>
      <c r="Z26" s="221">
        <f t="shared" si="6"/>
        <v>49.10880829015544</v>
      </c>
    </row>
    <row r="27" spans="1:26" ht="16.5" thickBot="1">
      <c r="A27" s="238" t="s">
        <v>26</v>
      </c>
      <c r="B27" s="239">
        <f>SUM(B6:B26)</f>
        <v>41031</v>
      </c>
      <c r="C27" s="240">
        <f>SUM(C6:C26)</f>
        <v>3447</v>
      </c>
      <c r="D27" s="240">
        <f>SUM(D6:D26)</f>
        <v>45873</v>
      </c>
      <c r="E27" s="240">
        <f t="shared" si="0"/>
        <v>49320</v>
      </c>
      <c r="F27" s="241">
        <f t="shared" si="4"/>
        <v>120.20179864005264</v>
      </c>
      <c r="G27" s="239">
        <f>SUM(G6:G26)</f>
        <v>96684</v>
      </c>
      <c r="H27" s="240">
        <f>SUM(H6:H26)</f>
        <v>35764</v>
      </c>
      <c r="I27" s="240">
        <f>SUM(I6:I26)</f>
        <v>91745</v>
      </c>
      <c r="J27" s="240">
        <f>SUM(H27,I27)</f>
        <v>127509</v>
      </c>
      <c r="K27" s="241">
        <f>(J27*100)/G27</f>
        <v>131.88221422365646</v>
      </c>
      <c r="L27" s="239">
        <f>SUM(L6:L26)</f>
        <v>37590</v>
      </c>
      <c r="M27" s="240">
        <f>SUM(M6:M26)</f>
        <v>5738</v>
      </c>
      <c r="N27" s="240">
        <f>SUM(N6:N26)</f>
        <v>23132</v>
      </c>
      <c r="O27" s="240">
        <f>N27+M27</f>
        <v>28870</v>
      </c>
      <c r="P27" s="241">
        <f t="shared" si="5"/>
        <v>76.8023410481511</v>
      </c>
      <c r="Q27" s="239">
        <f>SUM(Q6:Q26)</f>
        <v>153685</v>
      </c>
      <c r="R27" s="240">
        <f>SUM(R6:R26)</f>
        <v>31783</v>
      </c>
      <c r="S27" s="240">
        <f>SUM(S6:S26)</f>
        <v>14460</v>
      </c>
      <c r="T27" s="240">
        <f>S27+R27</f>
        <v>46243</v>
      </c>
      <c r="U27" s="241">
        <f>(T27*100)/Q27</f>
        <v>30.08946871848261</v>
      </c>
      <c r="V27" s="239">
        <f>SUM(V6:V26)</f>
        <v>119514</v>
      </c>
      <c r="W27" s="240">
        <f>SUM(W6:W26)</f>
        <v>8784</v>
      </c>
      <c r="X27" s="240">
        <f>SUM(X6:X26)</f>
        <v>41383</v>
      </c>
      <c r="Y27" s="240">
        <f>X27+W27</f>
        <v>50167</v>
      </c>
      <c r="Z27" s="241">
        <f t="shared" si="6"/>
        <v>41.97583546697458</v>
      </c>
    </row>
    <row r="28" spans="1:26" ht="16.5" thickBot="1">
      <c r="A28" s="242" t="s">
        <v>81</v>
      </c>
      <c r="B28" s="243">
        <v>43252</v>
      </c>
      <c r="C28" s="244">
        <v>5014.4</v>
      </c>
      <c r="D28" s="244">
        <v>46983</v>
      </c>
      <c r="E28" s="244">
        <v>51997.4</v>
      </c>
      <c r="F28" s="245">
        <v>120.21964302228798</v>
      </c>
      <c r="G28" s="243">
        <v>97751</v>
      </c>
      <c r="H28" s="244">
        <v>34591.3</v>
      </c>
      <c r="I28" s="244">
        <v>111071</v>
      </c>
      <c r="J28" s="244">
        <v>145662.3</v>
      </c>
      <c r="K28" s="245">
        <v>149.01361622898997</v>
      </c>
      <c r="L28" s="246">
        <v>40690</v>
      </c>
      <c r="M28" s="247">
        <v>8167.7</v>
      </c>
      <c r="N28" s="248">
        <v>29644</v>
      </c>
      <c r="O28" s="244">
        <v>37811.7</v>
      </c>
      <c r="P28" s="245">
        <v>92.92627181125583</v>
      </c>
      <c r="Q28" s="249">
        <v>158665</v>
      </c>
      <c r="R28" s="244">
        <v>37438</v>
      </c>
      <c r="S28" s="248">
        <v>11602</v>
      </c>
      <c r="T28" s="244">
        <v>49040</v>
      </c>
      <c r="U28" s="250">
        <v>30.907887687895883</v>
      </c>
      <c r="V28" s="243">
        <v>144608</v>
      </c>
      <c r="W28" s="244">
        <v>14104.5</v>
      </c>
      <c r="X28" s="248">
        <v>0</v>
      </c>
      <c r="Y28" s="244">
        <v>14104.5</v>
      </c>
      <c r="Z28" s="250">
        <v>9.753609758796193</v>
      </c>
    </row>
    <row r="31" ht="12.75">
      <c r="D31" s="16"/>
    </row>
    <row r="33" ht="12.75">
      <c r="H33" s="16"/>
    </row>
  </sheetData>
  <sheetProtection selectLockedCells="1" selectUnlockedCells="1"/>
  <mergeCells count="9">
    <mergeCell ref="F3:G3"/>
    <mergeCell ref="N3:P3"/>
    <mergeCell ref="Q4:U4"/>
    <mergeCell ref="B2:M2"/>
    <mergeCell ref="V4:Z4"/>
    <mergeCell ref="A4:A5"/>
    <mergeCell ref="B4:F4"/>
    <mergeCell ref="G4:K4"/>
    <mergeCell ref="L4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L4" sqref="L4"/>
    </sheetView>
  </sheetViews>
  <sheetFormatPr defaultColWidth="9.00390625" defaultRowHeight="12.75"/>
  <cols>
    <col min="1" max="1" width="24.75390625" style="16" customWidth="1"/>
    <col min="2" max="2" width="31.625" style="16" customWidth="1"/>
    <col min="3" max="3" width="8.75390625" style="0" customWidth="1"/>
    <col min="4" max="4" width="12.875" style="0" customWidth="1"/>
    <col min="5" max="5" width="22.875" style="0" customWidth="1"/>
  </cols>
  <sheetData>
    <row r="1" spans="1:5" s="16" customFormat="1" ht="20.25" customHeight="1">
      <c r="A1" s="678" t="s">
        <v>139</v>
      </c>
      <c r="B1" s="678"/>
      <c r="C1" s="679"/>
      <c r="D1" s="680"/>
      <c r="E1" s="680"/>
    </row>
    <row r="2" spans="1:5" s="16" customFormat="1" ht="28.5" customHeight="1">
      <c r="A2" s="681"/>
      <c r="B2" s="681"/>
      <c r="C2" s="679"/>
      <c r="D2" s="680"/>
      <c r="E2" s="680"/>
    </row>
    <row r="3" spans="1:5" s="16" customFormat="1" ht="22.5" customHeight="1">
      <c r="A3" s="682" t="s">
        <v>0</v>
      </c>
      <c r="B3" s="682" t="s">
        <v>25</v>
      </c>
      <c r="C3" s="684" t="s">
        <v>52</v>
      </c>
      <c r="D3" s="685"/>
      <c r="E3" s="682" t="s">
        <v>70</v>
      </c>
    </row>
    <row r="4" spans="1:5" s="16" customFormat="1" ht="27" customHeight="1">
      <c r="A4" s="683"/>
      <c r="B4" s="683"/>
      <c r="C4" s="182" t="s">
        <v>53</v>
      </c>
      <c r="D4" s="182" t="s">
        <v>54</v>
      </c>
      <c r="E4" s="683"/>
    </row>
    <row r="5" spans="1:4" s="16" customFormat="1" ht="21.75" customHeight="1">
      <c r="A5" s="39" t="s">
        <v>2</v>
      </c>
      <c r="B5" s="87" t="s">
        <v>164</v>
      </c>
      <c r="C5" s="88"/>
      <c r="D5" s="88"/>
    </row>
    <row r="6" spans="1:5" s="16" customFormat="1" ht="20.25" customHeight="1">
      <c r="A6" s="39" t="s">
        <v>18</v>
      </c>
      <c r="B6" s="87" t="s">
        <v>160</v>
      </c>
      <c r="C6" s="88"/>
      <c r="D6" s="88"/>
      <c r="E6" s="87" t="s">
        <v>161</v>
      </c>
    </row>
    <row r="7" spans="1:5" s="16" customFormat="1" ht="20.25" customHeight="1">
      <c r="A7" s="39" t="s">
        <v>19</v>
      </c>
      <c r="B7" s="87" t="s">
        <v>146</v>
      </c>
      <c r="C7" s="88"/>
      <c r="D7" s="88"/>
      <c r="E7" s="87"/>
    </row>
    <row r="8" spans="1:5" s="16" customFormat="1" ht="20.25" customHeight="1">
      <c r="A8" s="39" t="s">
        <v>3</v>
      </c>
      <c r="B8" s="87" t="s">
        <v>141</v>
      </c>
      <c r="C8" s="88"/>
      <c r="D8" s="88"/>
      <c r="E8" s="87" t="s">
        <v>143</v>
      </c>
    </row>
    <row r="9" spans="1:5" s="16" customFormat="1" ht="20.25" customHeight="1">
      <c r="A9" s="39" t="s">
        <v>4</v>
      </c>
      <c r="B9" s="87" t="s">
        <v>140</v>
      </c>
      <c r="C9" s="88"/>
      <c r="D9" s="88"/>
      <c r="E9" s="87" t="s">
        <v>144</v>
      </c>
    </row>
    <row r="10" spans="1:5" s="16" customFormat="1" ht="19.5" customHeight="1">
      <c r="A10" s="39" t="s">
        <v>20</v>
      </c>
      <c r="B10" s="87" t="s">
        <v>169</v>
      </c>
      <c r="C10" s="88"/>
      <c r="D10" s="88"/>
      <c r="E10" s="87" t="s">
        <v>171</v>
      </c>
    </row>
    <row r="11" spans="1:5" s="16" customFormat="1" ht="22.5" customHeight="1">
      <c r="A11" s="39" t="s">
        <v>5</v>
      </c>
      <c r="B11" s="87" t="s">
        <v>156</v>
      </c>
      <c r="C11" s="88"/>
      <c r="D11" s="88"/>
      <c r="E11" s="87" t="s">
        <v>159</v>
      </c>
    </row>
    <row r="12" spans="1:5" s="16" customFormat="1" ht="21.75" customHeight="1">
      <c r="A12" s="39" t="s">
        <v>6</v>
      </c>
      <c r="B12" s="87" t="s">
        <v>140</v>
      </c>
      <c r="C12" s="88"/>
      <c r="D12" s="88"/>
      <c r="E12" s="87" t="s">
        <v>149</v>
      </c>
    </row>
    <row r="13" spans="1:5" s="16" customFormat="1" ht="22.5" customHeight="1">
      <c r="A13" s="39" t="s">
        <v>7</v>
      </c>
      <c r="B13" s="87" t="s">
        <v>165</v>
      </c>
      <c r="C13" s="88"/>
      <c r="D13" s="88"/>
      <c r="E13" s="87"/>
    </row>
    <row r="14" spans="1:5" s="16" customFormat="1" ht="23.25" customHeight="1">
      <c r="A14" s="39" t="s">
        <v>8</v>
      </c>
      <c r="B14" s="87" t="s">
        <v>166</v>
      </c>
      <c r="C14" s="88"/>
      <c r="D14" s="88"/>
      <c r="E14" s="87" t="s">
        <v>167</v>
      </c>
    </row>
    <row r="15" spans="1:5" s="16" customFormat="1" ht="21" customHeight="1">
      <c r="A15" s="39" t="s">
        <v>9</v>
      </c>
      <c r="B15" s="87" t="s">
        <v>140</v>
      </c>
      <c r="C15" s="88"/>
      <c r="D15" s="88"/>
      <c r="E15" s="87"/>
    </row>
    <row r="16" spans="1:5" s="16" customFormat="1" ht="18.75" customHeight="1">
      <c r="A16" s="39" t="s">
        <v>10</v>
      </c>
      <c r="B16" s="87" t="s">
        <v>150</v>
      </c>
      <c r="C16" s="88"/>
      <c r="D16" s="88"/>
      <c r="E16" s="87" t="s">
        <v>151</v>
      </c>
    </row>
    <row r="17" spans="1:5" s="16" customFormat="1" ht="18.75">
      <c r="A17" s="39" t="s">
        <v>21</v>
      </c>
      <c r="B17" s="87" t="s">
        <v>140</v>
      </c>
      <c r="C17" s="88"/>
      <c r="D17" s="88"/>
      <c r="E17" s="87"/>
    </row>
    <row r="18" spans="1:5" s="16" customFormat="1" ht="18.75">
      <c r="A18" s="39" t="s">
        <v>11</v>
      </c>
      <c r="B18" s="87" t="s">
        <v>142</v>
      </c>
      <c r="C18" s="88"/>
      <c r="D18" s="88"/>
      <c r="E18" s="87" t="s">
        <v>145</v>
      </c>
    </row>
    <row r="19" spans="1:5" s="16" customFormat="1" ht="20.25" customHeight="1">
      <c r="A19" s="39" t="s">
        <v>12</v>
      </c>
      <c r="B19" s="87" t="s">
        <v>147</v>
      </c>
      <c r="C19" s="88"/>
      <c r="D19" s="88"/>
      <c r="E19" s="87" t="s">
        <v>148</v>
      </c>
    </row>
    <row r="20" spans="1:5" s="16" customFormat="1" ht="18.75">
      <c r="A20" s="39" t="s">
        <v>22</v>
      </c>
      <c r="B20" s="87" t="s">
        <v>168</v>
      </c>
      <c r="C20" s="88"/>
      <c r="D20" s="88"/>
      <c r="E20" s="87" t="s">
        <v>170</v>
      </c>
    </row>
    <row r="21" spans="1:5" s="16" customFormat="1" ht="21" customHeight="1">
      <c r="A21" s="39" t="s">
        <v>23</v>
      </c>
      <c r="B21" s="87" t="s">
        <v>157</v>
      </c>
      <c r="C21" s="88"/>
      <c r="D21" s="88"/>
      <c r="E21" s="87" t="s">
        <v>158</v>
      </c>
    </row>
    <row r="22" spans="1:5" s="16" customFormat="1" ht="18.75">
      <c r="A22" s="39" t="s">
        <v>13</v>
      </c>
      <c r="B22" s="87" t="s">
        <v>162</v>
      </c>
      <c r="C22" s="183"/>
      <c r="D22" s="183"/>
      <c r="E22" s="87" t="s">
        <v>163</v>
      </c>
    </row>
    <row r="23" spans="1:5" s="16" customFormat="1" ht="21" customHeight="1">
      <c r="A23" s="39" t="s">
        <v>14</v>
      </c>
      <c r="B23" s="87" t="s">
        <v>152</v>
      </c>
      <c r="C23" s="88"/>
      <c r="D23" s="88"/>
      <c r="E23" s="87" t="s">
        <v>154</v>
      </c>
    </row>
    <row r="24" spans="1:5" s="16" customFormat="1" ht="20.25" customHeight="1">
      <c r="A24" s="39" t="s">
        <v>24</v>
      </c>
      <c r="B24" s="87" t="s">
        <v>140</v>
      </c>
      <c r="C24" s="88"/>
      <c r="D24" s="88"/>
      <c r="E24" s="87" t="s">
        <v>172</v>
      </c>
    </row>
    <row r="25" spans="1:5" s="16" customFormat="1" ht="18.75">
      <c r="A25" s="39" t="s">
        <v>15</v>
      </c>
      <c r="B25" s="87" t="s">
        <v>153</v>
      </c>
      <c r="C25" s="88"/>
      <c r="D25" s="88"/>
      <c r="E25" s="87" t="s">
        <v>155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33"/>
  <sheetViews>
    <sheetView view="pageBreakPreview" zoomScale="120" zoomScaleSheetLayoutView="120" workbookViewId="0" topLeftCell="A1">
      <selection activeCell="P26" sqref="P26"/>
    </sheetView>
  </sheetViews>
  <sheetFormatPr defaultColWidth="8.875" defaultRowHeight="12.75"/>
  <cols>
    <col min="1" max="1" width="19.25390625" style="287" customWidth="1"/>
    <col min="2" max="2" width="8.875" style="287" customWidth="1"/>
    <col min="3" max="3" width="7.375" style="287" customWidth="1"/>
    <col min="4" max="4" width="8.625" style="287" customWidth="1"/>
    <col min="5" max="5" width="9.25390625" style="287" customWidth="1"/>
    <col min="6" max="6" width="9.375" style="287" customWidth="1"/>
    <col min="7" max="7" width="6.75390625" style="287" customWidth="1"/>
    <col min="8" max="8" width="6.875" style="287" customWidth="1"/>
    <col min="9" max="9" width="6.625" style="287" customWidth="1"/>
    <col min="10" max="10" width="6.75390625" style="287" customWidth="1"/>
    <col min="11" max="11" width="7.375" style="287" customWidth="1"/>
    <col min="12" max="12" width="8.125" style="287" customWidth="1"/>
    <col min="13" max="13" width="8.25390625" style="287" customWidth="1"/>
    <col min="14" max="14" width="8.625" style="287" customWidth="1"/>
    <col min="15" max="15" width="7.00390625" style="287" customWidth="1"/>
    <col min="16" max="16" width="7.25390625" style="287" customWidth="1"/>
    <col min="17" max="16384" width="8.875" style="287" customWidth="1"/>
  </cols>
  <sheetData>
    <row r="1" spans="1:16" ht="15.75" customHeight="1">
      <c r="A1" s="285"/>
      <c r="B1" s="695" t="s">
        <v>92</v>
      </c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6">
        <v>43711</v>
      </c>
      <c r="P1" s="696"/>
    </row>
    <row r="2" spans="1:16" ht="15.75">
      <c r="A2" s="285" t="s">
        <v>93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286"/>
      <c r="P2" s="286"/>
    </row>
    <row r="3" spans="1:16" ht="15.75" customHeight="1">
      <c r="A3" s="697" t="s">
        <v>94</v>
      </c>
      <c r="B3" s="698" t="s">
        <v>95</v>
      </c>
      <c r="C3" s="698"/>
      <c r="D3" s="698"/>
      <c r="E3" s="699" t="s">
        <v>96</v>
      </c>
      <c r="F3" s="699"/>
      <c r="G3" s="699"/>
      <c r="H3" s="699"/>
      <c r="I3" s="699"/>
      <c r="J3" s="699"/>
      <c r="K3" s="700" t="s">
        <v>97</v>
      </c>
      <c r="L3" s="700"/>
      <c r="M3" s="701" t="s">
        <v>98</v>
      </c>
      <c r="N3" s="701"/>
      <c r="O3" s="701"/>
      <c r="P3" s="701"/>
    </row>
    <row r="4" spans="1:16" ht="15.75" customHeight="1">
      <c r="A4" s="697"/>
      <c r="B4" s="702" t="s">
        <v>99</v>
      </c>
      <c r="C4" s="704" t="s">
        <v>100</v>
      </c>
      <c r="D4" s="704"/>
      <c r="E4" s="699"/>
      <c r="F4" s="699"/>
      <c r="G4" s="699"/>
      <c r="H4" s="699"/>
      <c r="I4" s="699"/>
      <c r="J4" s="699"/>
      <c r="K4" s="698" t="s">
        <v>101</v>
      </c>
      <c r="L4" s="698"/>
      <c r="M4" s="686" t="s">
        <v>102</v>
      </c>
      <c r="N4" s="686"/>
      <c r="O4" s="687" t="s">
        <v>103</v>
      </c>
      <c r="P4" s="687"/>
    </row>
    <row r="5" spans="1:16" ht="15.75" customHeight="1">
      <c r="A5" s="697"/>
      <c r="B5" s="702"/>
      <c r="C5" s="688" t="s">
        <v>104</v>
      </c>
      <c r="D5" s="688"/>
      <c r="E5" s="689" t="s">
        <v>105</v>
      </c>
      <c r="F5" s="689"/>
      <c r="G5" s="690" t="s">
        <v>106</v>
      </c>
      <c r="H5" s="690"/>
      <c r="I5" s="691" t="s">
        <v>107</v>
      </c>
      <c r="J5" s="691"/>
      <c r="K5" s="692" t="s">
        <v>108</v>
      </c>
      <c r="L5" s="692"/>
      <c r="M5" s="693" t="s">
        <v>106</v>
      </c>
      <c r="N5" s="693"/>
      <c r="O5" s="694" t="s">
        <v>106</v>
      </c>
      <c r="P5" s="694"/>
    </row>
    <row r="6" spans="1:16" ht="16.5" customHeight="1">
      <c r="A6" s="697"/>
      <c r="B6" s="703"/>
      <c r="C6" s="288" t="s">
        <v>137</v>
      </c>
      <c r="D6" s="289" t="s">
        <v>138</v>
      </c>
      <c r="E6" s="290" t="s">
        <v>109</v>
      </c>
      <c r="F6" s="291" t="s">
        <v>110</v>
      </c>
      <c r="G6" s="290" t="s">
        <v>109</v>
      </c>
      <c r="H6" s="291" t="s">
        <v>110</v>
      </c>
      <c r="I6" s="290" t="s">
        <v>109</v>
      </c>
      <c r="J6" s="291" t="s">
        <v>110</v>
      </c>
      <c r="K6" s="290" t="s">
        <v>109</v>
      </c>
      <c r="L6" s="291" t="s">
        <v>110</v>
      </c>
      <c r="M6" s="290" t="s">
        <v>109</v>
      </c>
      <c r="N6" s="291" t="s">
        <v>110</v>
      </c>
      <c r="O6" s="290" t="s">
        <v>109</v>
      </c>
      <c r="P6" s="291" t="s">
        <v>110</v>
      </c>
    </row>
    <row r="7" spans="1:16" ht="16.5" customHeight="1">
      <c r="A7" s="366" t="s">
        <v>2</v>
      </c>
      <c r="B7" s="292">
        <v>64</v>
      </c>
      <c r="C7" s="293">
        <v>64</v>
      </c>
      <c r="D7" s="293">
        <v>64</v>
      </c>
      <c r="E7" s="294">
        <v>122</v>
      </c>
      <c r="F7" s="295">
        <v>122</v>
      </c>
      <c r="G7" s="294">
        <v>0.5</v>
      </c>
      <c r="H7" s="295">
        <v>0.5</v>
      </c>
      <c r="I7" s="296">
        <v>0.3</v>
      </c>
      <c r="J7" s="297">
        <v>0.3</v>
      </c>
      <c r="K7" s="298">
        <f aca="true" t="shared" si="0" ref="K7:K29">G7/D7*1000</f>
        <v>7.8125</v>
      </c>
      <c r="L7" s="299">
        <v>7.8</v>
      </c>
      <c r="M7" s="300"/>
      <c r="N7" s="301"/>
      <c r="O7" s="302"/>
      <c r="P7" s="301"/>
    </row>
    <row r="8" spans="1:16" ht="15" customHeight="1">
      <c r="A8" s="578" t="s">
        <v>57</v>
      </c>
      <c r="B8" s="303">
        <v>1183</v>
      </c>
      <c r="C8" s="304">
        <v>1170</v>
      </c>
      <c r="D8" s="304">
        <v>1170</v>
      </c>
      <c r="E8" s="294">
        <v>2263</v>
      </c>
      <c r="F8" s="295">
        <v>2260</v>
      </c>
      <c r="G8" s="294">
        <v>13.6</v>
      </c>
      <c r="H8" s="295">
        <v>13.5</v>
      </c>
      <c r="I8" s="294">
        <v>10.7</v>
      </c>
      <c r="J8" s="295">
        <v>10.6</v>
      </c>
      <c r="K8" s="298">
        <f t="shared" si="0"/>
        <v>11.623931623931623</v>
      </c>
      <c r="L8" s="305">
        <v>11.4</v>
      </c>
      <c r="M8" s="300">
        <v>886</v>
      </c>
      <c r="N8" s="300">
        <v>886</v>
      </c>
      <c r="O8" s="306">
        <v>3</v>
      </c>
      <c r="P8" s="300">
        <v>3</v>
      </c>
    </row>
    <row r="9" spans="1:16" ht="15">
      <c r="A9" s="594" t="s">
        <v>58</v>
      </c>
      <c r="B9" s="303">
        <v>1130</v>
      </c>
      <c r="C9" s="304">
        <v>1130</v>
      </c>
      <c r="D9" s="304">
        <v>1130</v>
      </c>
      <c r="E9" s="294">
        <v>3861.9</v>
      </c>
      <c r="F9" s="295">
        <v>3325.6</v>
      </c>
      <c r="G9" s="294">
        <v>13.1</v>
      </c>
      <c r="H9" s="295">
        <v>13.6</v>
      </c>
      <c r="I9" s="294">
        <v>11.9</v>
      </c>
      <c r="J9" s="295">
        <v>12.6</v>
      </c>
      <c r="K9" s="298">
        <f t="shared" si="0"/>
        <v>11.5929203539823</v>
      </c>
      <c r="L9" s="305">
        <v>12.1</v>
      </c>
      <c r="M9" s="300">
        <v>982</v>
      </c>
      <c r="N9" s="300">
        <v>982</v>
      </c>
      <c r="O9" s="306">
        <v>4</v>
      </c>
      <c r="P9" s="300">
        <v>4</v>
      </c>
    </row>
    <row r="10" spans="1:16" ht="15">
      <c r="A10" s="594" t="s">
        <v>3</v>
      </c>
      <c r="B10" s="303">
        <v>395</v>
      </c>
      <c r="C10" s="304">
        <v>412</v>
      </c>
      <c r="D10" s="304">
        <v>412</v>
      </c>
      <c r="E10" s="294">
        <v>830.8</v>
      </c>
      <c r="F10" s="295">
        <v>785.1</v>
      </c>
      <c r="G10" s="294">
        <v>4.2</v>
      </c>
      <c r="H10" s="295">
        <v>4</v>
      </c>
      <c r="I10" s="294">
        <v>3.9</v>
      </c>
      <c r="J10" s="295">
        <v>3.7</v>
      </c>
      <c r="K10" s="298">
        <f t="shared" si="0"/>
        <v>10.194174757281553</v>
      </c>
      <c r="L10" s="305">
        <v>10.1</v>
      </c>
      <c r="M10" s="301">
        <v>341.3</v>
      </c>
      <c r="N10" s="300">
        <v>231.5</v>
      </c>
      <c r="O10" s="306">
        <v>2</v>
      </c>
      <c r="P10" s="300">
        <v>1.5</v>
      </c>
    </row>
    <row r="11" spans="1:16" ht="14.25" customHeight="1">
      <c r="A11" s="578" t="s">
        <v>4</v>
      </c>
      <c r="B11" s="303">
        <v>612</v>
      </c>
      <c r="C11" s="304">
        <v>612</v>
      </c>
      <c r="D11" s="304">
        <v>612</v>
      </c>
      <c r="E11" s="294">
        <v>1553.8</v>
      </c>
      <c r="F11" s="295">
        <v>1509.6</v>
      </c>
      <c r="G11" s="294">
        <v>6.1</v>
      </c>
      <c r="H11" s="295">
        <v>5.5</v>
      </c>
      <c r="I11" s="294">
        <v>5.4</v>
      </c>
      <c r="J11" s="295">
        <v>4.9</v>
      </c>
      <c r="K11" s="298">
        <f t="shared" si="0"/>
        <v>9.967320261437909</v>
      </c>
      <c r="L11" s="305">
        <v>9</v>
      </c>
      <c r="M11" s="301">
        <v>817</v>
      </c>
      <c r="N11" s="300">
        <v>556</v>
      </c>
      <c r="O11" s="306">
        <v>4.3</v>
      </c>
      <c r="P11" s="300">
        <v>3</v>
      </c>
    </row>
    <row r="12" spans="1:16" ht="15">
      <c r="A12" s="578" t="s">
        <v>20</v>
      </c>
      <c r="B12" s="303">
        <v>482</v>
      </c>
      <c r="C12" s="304">
        <v>482</v>
      </c>
      <c r="D12" s="304">
        <v>482</v>
      </c>
      <c r="E12" s="294">
        <v>1580.9</v>
      </c>
      <c r="F12" s="295">
        <v>1426.2</v>
      </c>
      <c r="G12" s="294">
        <v>8.1</v>
      </c>
      <c r="H12" s="295">
        <v>8</v>
      </c>
      <c r="I12" s="294">
        <v>8</v>
      </c>
      <c r="J12" s="295">
        <v>7.8</v>
      </c>
      <c r="K12" s="298">
        <f t="shared" si="0"/>
        <v>16.804979253112034</v>
      </c>
      <c r="L12" s="305">
        <v>16.1</v>
      </c>
      <c r="M12" s="301">
        <v>1343.9</v>
      </c>
      <c r="N12" s="300">
        <v>1278</v>
      </c>
      <c r="O12" s="306">
        <v>8.8</v>
      </c>
      <c r="P12" s="300">
        <v>8.7</v>
      </c>
    </row>
    <row r="13" spans="1:16" ht="15">
      <c r="A13" s="595" t="s">
        <v>5</v>
      </c>
      <c r="B13" s="303">
        <v>592</v>
      </c>
      <c r="C13" s="304">
        <v>644</v>
      </c>
      <c r="D13" s="304">
        <v>644</v>
      </c>
      <c r="E13" s="294">
        <v>1308</v>
      </c>
      <c r="F13" s="295">
        <v>1278</v>
      </c>
      <c r="G13" s="294">
        <v>7.3</v>
      </c>
      <c r="H13" s="295">
        <v>7</v>
      </c>
      <c r="I13" s="294">
        <v>6.7</v>
      </c>
      <c r="J13" s="295">
        <v>6.5</v>
      </c>
      <c r="K13" s="298">
        <f t="shared" si="0"/>
        <v>11.335403726708075</v>
      </c>
      <c r="L13" s="305">
        <v>9.7</v>
      </c>
      <c r="M13" s="301">
        <v>580</v>
      </c>
      <c r="N13" s="301">
        <v>578</v>
      </c>
      <c r="O13" s="306">
        <v>3.2</v>
      </c>
      <c r="P13" s="300">
        <v>3</v>
      </c>
    </row>
    <row r="14" spans="1:16" ht="15">
      <c r="A14" s="578" t="s">
        <v>6</v>
      </c>
      <c r="B14" s="303">
        <v>2736</v>
      </c>
      <c r="C14" s="304">
        <v>2696</v>
      </c>
      <c r="D14" s="304">
        <v>2696</v>
      </c>
      <c r="E14" s="294">
        <v>7682.4</v>
      </c>
      <c r="F14" s="295">
        <v>7629.1</v>
      </c>
      <c r="G14" s="294">
        <v>34</v>
      </c>
      <c r="H14" s="295">
        <v>33</v>
      </c>
      <c r="I14" s="294">
        <v>33</v>
      </c>
      <c r="J14" s="295">
        <v>32</v>
      </c>
      <c r="K14" s="298">
        <f t="shared" si="0"/>
        <v>12.611275964391691</v>
      </c>
      <c r="L14" s="305">
        <v>12.5</v>
      </c>
      <c r="M14" s="301">
        <v>640</v>
      </c>
      <c r="N14" s="300">
        <v>640</v>
      </c>
      <c r="O14" s="306">
        <v>10</v>
      </c>
      <c r="P14" s="300">
        <v>10</v>
      </c>
    </row>
    <row r="15" spans="1:16" ht="15">
      <c r="A15" s="594" t="s">
        <v>7</v>
      </c>
      <c r="B15" s="303">
        <v>544</v>
      </c>
      <c r="C15" s="304">
        <v>536</v>
      </c>
      <c r="D15" s="304">
        <v>536</v>
      </c>
      <c r="E15" s="294">
        <v>1251.2</v>
      </c>
      <c r="F15" s="295">
        <v>1276.6</v>
      </c>
      <c r="G15" s="294">
        <v>5.7</v>
      </c>
      <c r="H15" s="295">
        <v>5.5</v>
      </c>
      <c r="I15" s="294">
        <v>5.1</v>
      </c>
      <c r="J15" s="295">
        <v>5</v>
      </c>
      <c r="K15" s="298">
        <f t="shared" si="0"/>
        <v>10.634328358208956</v>
      </c>
      <c r="L15" s="305">
        <v>10</v>
      </c>
      <c r="M15" s="301">
        <v>77.6</v>
      </c>
      <c r="N15" s="300">
        <v>69.3</v>
      </c>
      <c r="O15" s="306">
        <v>0.4</v>
      </c>
      <c r="P15" s="300">
        <v>0.3</v>
      </c>
    </row>
    <row r="16" spans="1:16" ht="16.5" customHeight="1">
      <c r="A16" s="578" t="s">
        <v>8</v>
      </c>
      <c r="B16" s="303">
        <v>500</v>
      </c>
      <c r="C16" s="304">
        <v>493</v>
      </c>
      <c r="D16" s="304">
        <v>493</v>
      </c>
      <c r="E16" s="294">
        <v>1486</v>
      </c>
      <c r="F16" s="295">
        <v>1649.3</v>
      </c>
      <c r="G16" s="294">
        <v>6.2</v>
      </c>
      <c r="H16" s="295">
        <v>5.3</v>
      </c>
      <c r="I16" s="294">
        <v>5.9</v>
      </c>
      <c r="J16" s="295">
        <v>4.6</v>
      </c>
      <c r="K16" s="298">
        <f t="shared" si="0"/>
        <v>12.57606490872211</v>
      </c>
      <c r="L16" s="305">
        <v>9.3</v>
      </c>
      <c r="M16" s="301">
        <v>2945</v>
      </c>
      <c r="N16" s="300">
        <v>2864</v>
      </c>
      <c r="O16" s="307">
        <v>15</v>
      </c>
      <c r="P16" s="308">
        <v>14</v>
      </c>
    </row>
    <row r="17" spans="1:16" ht="16.5" customHeight="1">
      <c r="A17" s="578" t="s">
        <v>9</v>
      </c>
      <c r="B17" s="303">
        <v>1400</v>
      </c>
      <c r="C17" s="304">
        <v>1544</v>
      </c>
      <c r="D17" s="304">
        <v>1610</v>
      </c>
      <c r="E17" s="294">
        <v>7054</v>
      </c>
      <c r="F17" s="295">
        <v>3775</v>
      </c>
      <c r="G17" s="294">
        <v>38.5</v>
      </c>
      <c r="H17" s="295">
        <v>18.1</v>
      </c>
      <c r="I17" s="294">
        <v>38</v>
      </c>
      <c r="J17" s="295">
        <v>17.8</v>
      </c>
      <c r="K17" s="298">
        <f t="shared" si="0"/>
        <v>23.91304347826087</v>
      </c>
      <c r="L17" s="305">
        <v>18</v>
      </c>
      <c r="M17" s="301">
        <v>456</v>
      </c>
      <c r="N17" s="300">
        <v>425</v>
      </c>
      <c r="O17" s="309">
        <v>2</v>
      </c>
      <c r="P17" s="310">
        <v>2</v>
      </c>
    </row>
    <row r="18" spans="1:16" ht="15">
      <c r="A18" s="595" t="s">
        <v>10</v>
      </c>
      <c r="B18" s="303">
        <v>475</v>
      </c>
      <c r="C18" s="304">
        <v>523</v>
      </c>
      <c r="D18" s="304">
        <v>523</v>
      </c>
      <c r="E18" s="294">
        <v>1152.8</v>
      </c>
      <c r="F18" s="295">
        <v>1148.1</v>
      </c>
      <c r="G18" s="294">
        <v>5.4</v>
      </c>
      <c r="H18" s="295">
        <v>5.1</v>
      </c>
      <c r="I18" s="294">
        <v>5</v>
      </c>
      <c r="J18" s="295">
        <v>5</v>
      </c>
      <c r="K18" s="298">
        <f t="shared" si="0"/>
        <v>10.325047801147228</v>
      </c>
      <c r="L18" s="305">
        <v>9</v>
      </c>
      <c r="M18" s="301">
        <v>1145.6</v>
      </c>
      <c r="N18" s="300">
        <v>1198.8</v>
      </c>
      <c r="O18" s="309">
        <v>5.4</v>
      </c>
      <c r="P18" s="310">
        <v>5</v>
      </c>
    </row>
    <row r="19" spans="1:16" ht="15">
      <c r="A19" s="594" t="s">
        <v>59</v>
      </c>
      <c r="B19" s="303">
        <v>1258</v>
      </c>
      <c r="C19" s="304">
        <v>1164</v>
      </c>
      <c r="D19" s="304">
        <v>1164</v>
      </c>
      <c r="E19" s="294">
        <v>3185</v>
      </c>
      <c r="F19" s="295">
        <v>3185</v>
      </c>
      <c r="G19" s="294">
        <v>13.2</v>
      </c>
      <c r="H19" s="295">
        <v>12.8</v>
      </c>
      <c r="I19" s="294">
        <v>10.6</v>
      </c>
      <c r="J19" s="295">
        <v>9.4</v>
      </c>
      <c r="K19" s="298">
        <v>11.4</v>
      </c>
      <c r="L19" s="305">
        <v>10.7</v>
      </c>
      <c r="M19" s="301">
        <v>826</v>
      </c>
      <c r="N19" s="300">
        <v>826</v>
      </c>
      <c r="O19" s="309">
        <v>4</v>
      </c>
      <c r="P19" s="310">
        <v>4</v>
      </c>
    </row>
    <row r="20" spans="1:16" ht="15">
      <c r="A20" s="594" t="s">
        <v>11</v>
      </c>
      <c r="B20" s="303">
        <v>1250</v>
      </c>
      <c r="C20" s="304">
        <v>1220</v>
      </c>
      <c r="D20" s="304">
        <v>1220</v>
      </c>
      <c r="E20" s="294">
        <v>3439</v>
      </c>
      <c r="F20" s="295">
        <v>3336</v>
      </c>
      <c r="G20" s="294">
        <v>13.3</v>
      </c>
      <c r="H20" s="295">
        <v>12.8</v>
      </c>
      <c r="I20" s="294">
        <v>11.6</v>
      </c>
      <c r="J20" s="295">
        <v>10.8</v>
      </c>
      <c r="K20" s="298">
        <f t="shared" si="0"/>
        <v>10.901639344262295</v>
      </c>
      <c r="L20" s="305">
        <v>10.1</v>
      </c>
      <c r="M20" s="301">
        <v>232</v>
      </c>
      <c r="N20" s="300">
        <v>230</v>
      </c>
      <c r="O20" s="309">
        <v>1.1</v>
      </c>
      <c r="P20" s="310">
        <v>1</v>
      </c>
    </row>
    <row r="21" spans="1:67" s="312" customFormat="1" ht="16.5" customHeight="1">
      <c r="A21" s="595" t="s">
        <v>12</v>
      </c>
      <c r="B21" s="303">
        <v>623</v>
      </c>
      <c r="C21" s="304">
        <v>589</v>
      </c>
      <c r="D21" s="304">
        <v>589</v>
      </c>
      <c r="E21" s="294">
        <v>1207.3</v>
      </c>
      <c r="F21" s="295">
        <v>1262.5</v>
      </c>
      <c r="G21" s="294">
        <v>5</v>
      </c>
      <c r="H21" s="295">
        <v>5.6</v>
      </c>
      <c r="I21" s="294">
        <v>3</v>
      </c>
      <c r="J21" s="295">
        <v>3.9</v>
      </c>
      <c r="K21" s="298">
        <f t="shared" si="0"/>
        <v>8.488964346349746</v>
      </c>
      <c r="L21" s="305">
        <v>9</v>
      </c>
      <c r="M21" s="301">
        <v>361.5</v>
      </c>
      <c r="N21" s="301">
        <v>422.6</v>
      </c>
      <c r="O21" s="309">
        <v>1.5</v>
      </c>
      <c r="P21" s="310">
        <v>1.7</v>
      </c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</row>
    <row r="22" spans="1:16" ht="15">
      <c r="A22" s="594" t="s">
        <v>22</v>
      </c>
      <c r="B22" s="303">
        <v>1011</v>
      </c>
      <c r="C22" s="304">
        <v>1021</v>
      </c>
      <c r="D22" s="304">
        <v>1021</v>
      </c>
      <c r="E22" s="294">
        <v>2464</v>
      </c>
      <c r="F22" s="295">
        <v>2604</v>
      </c>
      <c r="G22" s="294">
        <v>12.4</v>
      </c>
      <c r="H22" s="295">
        <v>12.2</v>
      </c>
      <c r="I22" s="294">
        <v>12</v>
      </c>
      <c r="J22" s="295">
        <v>11.8</v>
      </c>
      <c r="K22" s="298">
        <f t="shared" si="0"/>
        <v>12.144955925563174</v>
      </c>
      <c r="L22" s="305">
        <v>12.2</v>
      </c>
      <c r="M22" s="301">
        <v>2195</v>
      </c>
      <c r="N22" s="300">
        <v>2208</v>
      </c>
      <c r="O22" s="309">
        <v>6.2</v>
      </c>
      <c r="P22" s="310">
        <v>7</v>
      </c>
    </row>
    <row r="23" spans="1:16" ht="15" customHeight="1">
      <c r="A23" s="578" t="s">
        <v>60</v>
      </c>
      <c r="B23" s="303">
        <v>1761</v>
      </c>
      <c r="C23" s="304">
        <v>1626</v>
      </c>
      <c r="D23" s="304">
        <v>1626</v>
      </c>
      <c r="E23" s="294">
        <v>8353</v>
      </c>
      <c r="F23" s="313">
        <v>8257</v>
      </c>
      <c r="G23" s="314">
        <v>33.9</v>
      </c>
      <c r="H23" s="295">
        <v>33.2</v>
      </c>
      <c r="I23" s="294">
        <v>32.5</v>
      </c>
      <c r="J23" s="295">
        <v>31.7</v>
      </c>
      <c r="K23" s="298">
        <f t="shared" si="0"/>
        <v>20.84870848708487</v>
      </c>
      <c r="L23" s="305">
        <v>18.9</v>
      </c>
      <c r="M23" s="301">
        <v>823.3</v>
      </c>
      <c r="N23" s="300">
        <v>823.6</v>
      </c>
      <c r="O23" s="309">
        <v>3.7</v>
      </c>
      <c r="P23" s="310">
        <v>3.9</v>
      </c>
    </row>
    <row r="24" spans="1:16" ht="15">
      <c r="A24" s="578" t="s">
        <v>13</v>
      </c>
      <c r="B24" s="303">
        <v>466</v>
      </c>
      <c r="C24" s="304">
        <v>400</v>
      </c>
      <c r="D24" s="304">
        <v>400</v>
      </c>
      <c r="E24" s="294">
        <v>1229.6</v>
      </c>
      <c r="F24" s="295">
        <v>1221.3</v>
      </c>
      <c r="G24" s="294">
        <v>4.8</v>
      </c>
      <c r="H24" s="295">
        <v>4.8</v>
      </c>
      <c r="I24" s="294">
        <v>2.5</v>
      </c>
      <c r="J24" s="295">
        <v>2.5</v>
      </c>
      <c r="K24" s="298">
        <f t="shared" si="0"/>
        <v>12</v>
      </c>
      <c r="L24" s="305">
        <v>10.8</v>
      </c>
      <c r="M24" s="301">
        <v>593.1</v>
      </c>
      <c r="N24" s="300">
        <v>585.5</v>
      </c>
      <c r="O24" s="309">
        <v>2.8</v>
      </c>
      <c r="P24" s="310">
        <v>2.8</v>
      </c>
    </row>
    <row r="25" spans="1:16" ht="15">
      <c r="A25" s="595" t="s">
        <v>14</v>
      </c>
      <c r="B25" s="303">
        <v>1490</v>
      </c>
      <c r="C25" s="304">
        <v>1497</v>
      </c>
      <c r="D25" s="304">
        <v>1497</v>
      </c>
      <c r="E25" s="295">
        <v>5760.8</v>
      </c>
      <c r="F25" s="295">
        <v>5452.2</v>
      </c>
      <c r="G25" s="294">
        <v>23.4</v>
      </c>
      <c r="H25" s="295">
        <v>21.1</v>
      </c>
      <c r="I25" s="294">
        <v>21.5</v>
      </c>
      <c r="J25" s="295">
        <v>18.9</v>
      </c>
      <c r="K25" s="298">
        <f t="shared" si="0"/>
        <v>15.6312625250501</v>
      </c>
      <c r="L25" s="305">
        <v>14.2</v>
      </c>
      <c r="M25" s="300"/>
      <c r="N25" s="300"/>
      <c r="O25" s="315"/>
      <c r="P25" s="316"/>
    </row>
    <row r="26" spans="1:16" ht="15">
      <c r="A26" s="578" t="s">
        <v>61</v>
      </c>
      <c r="B26" s="303">
        <v>721</v>
      </c>
      <c r="C26" s="304">
        <v>740</v>
      </c>
      <c r="D26" s="304">
        <v>740</v>
      </c>
      <c r="E26" s="294">
        <v>1144.4</v>
      </c>
      <c r="F26" s="295">
        <v>1180.9</v>
      </c>
      <c r="G26" s="294">
        <v>6.8</v>
      </c>
      <c r="H26" s="295">
        <v>7</v>
      </c>
      <c r="I26" s="294">
        <v>6.1</v>
      </c>
      <c r="J26" s="295">
        <v>6.5</v>
      </c>
      <c r="K26" s="298">
        <f t="shared" si="0"/>
        <v>9.18918918918919</v>
      </c>
      <c r="L26" s="305">
        <v>8.9</v>
      </c>
      <c r="M26" s="300">
        <v>2985</v>
      </c>
      <c r="N26" s="300">
        <v>3066</v>
      </c>
      <c r="O26" s="306">
        <v>11</v>
      </c>
      <c r="P26" s="300">
        <v>11</v>
      </c>
    </row>
    <row r="27" spans="1:16" ht="15">
      <c r="A27" s="595" t="s">
        <v>15</v>
      </c>
      <c r="B27" s="303">
        <v>4619</v>
      </c>
      <c r="C27" s="304">
        <v>4682</v>
      </c>
      <c r="D27" s="304">
        <v>4682</v>
      </c>
      <c r="E27" s="294">
        <v>20886</v>
      </c>
      <c r="F27" s="295">
        <v>19082</v>
      </c>
      <c r="G27" s="294">
        <v>88.4</v>
      </c>
      <c r="H27" s="295">
        <v>84</v>
      </c>
      <c r="I27" s="294">
        <v>76</v>
      </c>
      <c r="J27" s="295">
        <v>65</v>
      </c>
      <c r="K27" s="298">
        <f t="shared" si="0"/>
        <v>18.880820162323793</v>
      </c>
      <c r="L27" s="305">
        <v>18.6</v>
      </c>
      <c r="M27" s="300">
        <v>1201</v>
      </c>
      <c r="N27" s="300">
        <v>1418</v>
      </c>
      <c r="O27" s="306">
        <v>5</v>
      </c>
      <c r="P27" s="300">
        <v>6</v>
      </c>
    </row>
    <row r="28" spans="1:16" ht="0.75" customHeight="1">
      <c r="A28" s="317" t="s">
        <v>111</v>
      </c>
      <c r="B28" s="318">
        <v>100</v>
      </c>
      <c r="C28" s="319">
        <v>100</v>
      </c>
      <c r="D28" s="319">
        <v>100</v>
      </c>
      <c r="E28" s="320">
        <v>68</v>
      </c>
      <c r="F28" s="321">
        <v>0</v>
      </c>
      <c r="G28" s="320">
        <v>0.7</v>
      </c>
      <c r="H28" s="321">
        <v>0.7</v>
      </c>
      <c r="I28" s="320">
        <v>2.4</v>
      </c>
      <c r="J28" s="322">
        <v>2.4</v>
      </c>
      <c r="K28" s="323">
        <f t="shared" si="0"/>
        <v>6.999999999999999</v>
      </c>
      <c r="L28" s="324">
        <v>7</v>
      </c>
      <c r="M28" s="325"/>
      <c r="N28" s="326"/>
      <c r="O28" s="327"/>
      <c r="P28" s="328"/>
    </row>
    <row r="29" spans="1:16" ht="14.25">
      <c r="A29" s="329" t="s">
        <v>112</v>
      </c>
      <c r="B29" s="330">
        <f aca="true" t="shared" si="1" ref="B29:J29">SUM(B7:B27)</f>
        <v>23312</v>
      </c>
      <c r="C29" s="330">
        <f t="shared" si="1"/>
        <v>23245</v>
      </c>
      <c r="D29" s="330">
        <f t="shared" si="1"/>
        <v>23311</v>
      </c>
      <c r="E29" s="331">
        <f t="shared" si="1"/>
        <v>77815.90000000001</v>
      </c>
      <c r="F29" s="331">
        <f t="shared" si="1"/>
        <v>71765.5</v>
      </c>
      <c r="G29" s="331">
        <f t="shared" si="1"/>
        <v>343.9000000000001</v>
      </c>
      <c r="H29" s="331">
        <f t="shared" si="1"/>
        <v>312.6</v>
      </c>
      <c r="I29" s="331">
        <f t="shared" si="1"/>
        <v>309.7</v>
      </c>
      <c r="J29" s="331">
        <f t="shared" si="1"/>
        <v>271.3</v>
      </c>
      <c r="K29" s="332">
        <f t="shared" si="0"/>
        <v>14.752691862210979</v>
      </c>
      <c r="L29" s="333">
        <v>13.3</v>
      </c>
      <c r="M29" s="331">
        <f>SUM(M7:M28)</f>
        <v>19431.300000000003</v>
      </c>
      <c r="N29" s="334">
        <f>SUM(N7:N28)</f>
        <v>19288.3</v>
      </c>
      <c r="O29" s="334">
        <f>SUM(O7:O28)</f>
        <v>93.39999999999999</v>
      </c>
      <c r="P29" s="334">
        <f>SUM(P7:P28)</f>
        <v>91.9</v>
      </c>
    </row>
    <row r="30" ht="12.75">
      <c r="A30" s="311"/>
    </row>
    <row r="33" ht="12.75">
      <c r="N33" s="108" t="s">
        <v>95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2019-09-03T06:31:43Z</cp:lastPrinted>
  <dcterms:created xsi:type="dcterms:W3CDTF">2019-06-10T04:09:44Z</dcterms:created>
  <dcterms:modified xsi:type="dcterms:W3CDTF">2019-09-03T06:59:48Z</dcterms:modified>
  <cp:category/>
  <cp:version/>
  <cp:contentType/>
  <cp:contentStatus/>
</cp:coreProperties>
</file>