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технические" sheetId="2" r:id="rId2"/>
    <sheet name="уборка прочие" sheetId="3" r:id="rId3"/>
    <sheet name="корма" sheetId="4" r:id="rId4"/>
    <sheet name="сев" sheetId="5" r:id="rId5"/>
    <sheet name="полевые работы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3">'корма'!$A$1:$Z$28</definedName>
    <definedName name="_xlnm.Print_Area" localSheetId="5">'полевые работы'!$A$1:$L$28</definedName>
    <definedName name="_xlnm.Print_Area" localSheetId="4">'сев'!$A$1:$W$27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<sst xmlns="http://schemas.openxmlformats.org/spreadsheetml/2006/main" count="447" uniqueCount="135">
  <si>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</si>
  <si>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</si>
  <si>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</si>
  <si>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</si>
  <si>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</si>
  <si>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</si>
  <si>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</si>
  <si>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</si>
  <si>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</si>
  <si>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</si>
  <si>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</si>
  <si>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</si>
  <si>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</si>
  <si>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</si>
  <si>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</si>
  <si>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</si>
  <si>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</si>
  <si>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</si>
  <si>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</si>
  <si>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</si>
  <si>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</si>
  <si>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</si>
  <si>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</si>
  <si>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</si>
  <si>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</si>
  <si>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</si>
  <si>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</si>
  <si>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</si>
  <si>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</si>
  <si>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</si>
  <si>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</si>
  <si>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</si>
  <si>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</si>
  <si>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</si>
  <si>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</si>
  <si>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</si>
  <si>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</si>
  <si>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</si>
  <si>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</si>
  <si>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</si>
  <si>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</si>
  <si>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</si>
  <si>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</si>
  <si>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</si>
  <si>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</si>
  <si>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</si>
  <si>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</si>
  <si>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</si>
  <si>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</si>
  <si>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</si>
  <si>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</si>
  <si>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</si>
  <si>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</si>
  <si>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</si>
  <si>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</si>
  <si>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</si>
  <si>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</si>
  <si>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</si>
  <si>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</si>
  <si>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</si>
  <si>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</si>
  <si>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</si>
  <si>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</si>
  <si>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</si>
  <si>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</si>
  <si>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</si>
  <si>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</si>
  <si>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</si>
  <si>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</si>
  <si>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</si>
  <si>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</si>
  <si>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</si>
  <si>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</si>
  <si>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</si>
  <si>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</si>
  <si>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</si>
  <si>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</si>
  <si>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</si>
  <si>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</si>
  <si>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</si>
  <si>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</si>
  <si>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</si>
  <si>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</si>
  <si>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Технические культуры</t>
  </si>
  <si>
    <t>Озимые зерновые, всего</t>
  </si>
  <si>
    <t>Озимый ячмень</t>
  </si>
  <si>
    <t>Сахарная свёкла</t>
  </si>
  <si>
    <t>Уборка зерновых и зернобобовых культур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</si>
  <si>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</si>
  <si>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</si>
  <si>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</si>
  <si>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</si>
  <si>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</si>
  <si>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</si>
  <si>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</si>
  <si>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</si>
  <si>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</si>
  <si>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2017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</si>
  <si>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</si>
  <si>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</si>
  <si>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</si>
  <si>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</si>
  <si>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</si>
  <si>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</si>
  <si>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</si>
  <si>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</si>
  <si>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</si>
  <si>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</si>
  <si>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</si>
  <si>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</si>
  <si>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</si>
  <si>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</si>
  <si>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</si>
  <si>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</si>
  <si>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</si>
  <si>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</si>
  <si>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</si>
  <si>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</si>
  <si>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</si>
  <si>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</si>
  <si>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</si>
  <si>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</si>
  <si>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</si>
  <si>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</si>
  <si>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</si>
  <si>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</si>
  <si>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</si>
  <si>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</si>
  <si>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</si>
  <si>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</si>
  <si>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01.11</t>
  </si>
  <si>
    <t>Уборка технических культур                         02.11.2018</t>
  </si>
  <si>
    <t>Уборка кормовых культур, овощей  и прочих                          02.11.2018</t>
  </si>
  <si>
    <t xml:space="preserve">       Оперативная отчетность по севу озимых культур                                               на 02.11.2018</t>
  </si>
  <si>
    <t>02.11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</si>
</sst>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761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left" vertical="center" wrapText="1"/>
      <protection locked="0"/>
    </xf>
    <xf numFmtId="0" fontId="20" fillId="0" borderId="30" xfId="97" applyFont="1" applyFill="1" applyBorder="1" applyAlignment="1" applyProtection="1">
      <alignment horizontal="center" vertical="center" wrapText="1"/>
      <protection locked="0"/>
    </xf>
    <xf numFmtId="0" fontId="20" fillId="0" borderId="31" xfId="97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37" xfId="97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45" xfId="0" applyFont="1" applyFill="1" applyBorder="1" applyAlignment="1" applyProtection="1">
      <alignment horizontal="center" vertical="center" textRotation="90" wrapText="1"/>
      <protection hidden="1"/>
    </xf>
    <xf numFmtId="0" fontId="20" fillId="0" borderId="46" xfId="0" applyFont="1" applyFill="1" applyBorder="1" applyAlignment="1" applyProtection="1">
      <alignment horizontal="center" vertical="center" textRotation="90" wrapText="1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0" fontId="20" fillId="0" borderId="48" xfId="0" applyFont="1" applyFill="1" applyBorder="1" applyAlignment="1" applyProtection="1">
      <alignment horizontal="center" vertical="center" textRotation="90" wrapText="1"/>
      <protection hidden="1"/>
    </xf>
    <xf numFmtId="0" fontId="20" fillId="0" borderId="49" xfId="0" applyFont="1" applyFill="1" applyBorder="1" applyAlignment="1" applyProtection="1">
      <alignment horizontal="center" vertical="center" textRotation="90" wrapText="1"/>
      <protection hidden="1"/>
    </xf>
    <xf numFmtId="0" fontId="31" fillId="0" borderId="50" xfId="98" applyFont="1" applyFill="1" applyBorder="1" applyAlignment="1" applyProtection="1">
      <alignment vertical="top" wrapText="1"/>
      <protection hidden="1"/>
    </xf>
    <xf numFmtId="3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2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3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2" xfId="98" applyNumberFormat="1" applyFont="1" applyFill="1" applyBorder="1" applyAlignment="1" applyProtection="1">
      <alignment horizontal="center"/>
      <protection hidden="1"/>
    </xf>
    <xf numFmtId="165" fontId="20" fillId="0" borderId="53" xfId="98" applyNumberFormat="1" applyFont="1" applyFill="1" applyBorder="1" applyAlignment="1" applyProtection="1">
      <alignment horizontal="center"/>
      <protection hidden="1"/>
    </xf>
    <xf numFmtId="3" fontId="20" fillId="0" borderId="51" xfId="0" applyNumberFormat="1" applyFont="1" applyFill="1" applyBorder="1" applyAlignment="1">
      <alignment horizontal="center" vertical="center" wrapText="1"/>
    </xf>
    <xf numFmtId="1" fontId="20" fillId="0" borderId="52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3" xfId="0" applyNumberFormat="1" applyFont="1" applyFill="1" applyBorder="1" applyAlignment="1" applyProtection="1">
      <alignment horizontal="center"/>
      <protection hidden="1"/>
    </xf>
    <xf numFmtId="3" fontId="20" fillId="0" borderId="54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57" xfId="0" applyFont="1" applyFill="1" applyBorder="1" applyAlignment="1" applyProtection="1">
      <alignment vertical="center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9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9" xfId="0" applyNumberFormat="1" applyFont="1" applyFill="1" applyBorder="1" applyAlignment="1" applyProtection="1">
      <alignment horizontal="center" vertical="center"/>
      <protection hidden="1"/>
    </xf>
    <xf numFmtId="3" fontId="19" fillId="0" borderId="60" xfId="0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19" fillId="0" borderId="59" xfId="98" applyNumberFormat="1" applyFont="1" applyFill="1" applyBorder="1" applyAlignment="1" applyProtection="1">
      <alignment horizontal="center" vertical="center"/>
      <protection hidden="1"/>
    </xf>
    <xf numFmtId="3" fontId="22" fillId="0" borderId="61" xfId="91" applyNumberFormat="1" applyFont="1" applyFill="1" applyBorder="1" applyAlignment="1" applyProtection="1">
      <alignment horizontal="center" vertical="center"/>
      <protection/>
    </xf>
    <xf numFmtId="3" fontId="22" fillId="0" borderId="62" xfId="91" applyNumberFormat="1" applyFont="1" applyFill="1" applyBorder="1" applyAlignment="1" applyProtection="1">
      <alignment horizontal="center" vertical="center"/>
      <protection/>
    </xf>
    <xf numFmtId="164" fontId="22" fillId="0" borderId="63" xfId="0" applyNumberFormat="1" applyFont="1" applyFill="1" applyBorder="1" applyAlignment="1" applyProtection="1">
      <alignment horizontal="center" vertical="center"/>
      <protection hidden="1"/>
    </xf>
    <xf numFmtId="164" fontId="22" fillId="0" borderId="62" xfId="0" applyNumberFormat="1" applyFont="1" applyFill="1" applyBorder="1" applyAlignment="1" applyProtection="1">
      <alignment horizontal="center" vertical="center"/>
      <protection hidden="1"/>
    </xf>
    <xf numFmtId="164" fontId="22" fillId="0" borderId="61" xfId="0" applyNumberFormat="1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3" fontId="19" fillId="0" borderId="57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 textRotation="90" wrapText="1"/>
      <protection hidden="1"/>
    </xf>
    <xf numFmtId="3" fontId="22" fillId="0" borderId="66" xfId="91" applyNumberFormat="1" applyFont="1" applyFill="1" applyBorder="1" applyAlignment="1" applyProtection="1">
      <alignment horizontal="center"/>
      <protection locked="0"/>
    </xf>
    <xf numFmtId="1" fontId="20" fillId="0" borderId="52" xfId="0" applyNumberFormat="1" applyFont="1" applyFill="1" applyBorder="1" applyAlignment="1" applyProtection="1">
      <alignment horizontal="center"/>
      <protection hidden="1"/>
    </xf>
    <xf numFmtId="3" fontId="31" fillId="0" borderId="67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68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0" applyNumberFormat="1" applyFont="1" applyFill="1" applyBorder="1" applyAlignment="1" applyProtection="1">
      <alignment horizontal="right" vertical="center" wrapText="1"/>
      <protection/>
    </xf>
    <xf numFmtId="165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70" xfId="97" applyNumberFormat="1" applyFont="1" applyFill="1" applyBorder="1" applyAlignment="1" applyProtection="1">
      <alignment horizontal="right" vertical="center" wrapText="1"/>
      <protection/>
    </xf>
    <xf numFmtId="3" fontId="22" fillId="0" borderId="71" xfId="97" applyNumberFormat="1" applyFont="1" applyFill="1" applyBorder="1" applyAlignment="1" applyProtection="1">
      <alignment horizontal="right" vertical="center" wrapText="1"/>
      <protection/>
    </xf>
    <xf numFmtId="3" fontId="22" fillId="0" borderId="69" xfId="97" applyNumberFormat="1" applyFont="1" applyFill="1" applyBorder="1" applyAlignment="1" applyProtection="1">
      <alignment horizontal="right" vertical="center" wrapText="1"/>
      <protection/>
    </xf>
    <xf numFmtId="165" fontId="22" fillId="0" borderId="69" xfId="0" applyNumberFormat="1" applyFont="1" applyFill="1" applyBorder="1" applyAlignment="1">
      <alignment horizontal="right" vertical="center" wrapText="1"/>
    </xf>
    <xf numFmtId="165" fontId="22" fillId="0" borderId="72" xfId="0" applyNumberFormat="1" applyFont="1" applyFill="1" applyBorder="1" applyAlignment="1" applyProtection="1">
      <alignment horizontal="right" vertical="center" wrapText="1"/>
      <protection/>
    </xf>
    <xf numFmtId="165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4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165" fontId="22" fillId="0" borderId="15" xfId="97" applyNumberFormat="1" applyFont="1" applyFill="1" applyBorder="1" applyAlignment="1" applyProtection="1">
      <alignment horizontal="right" vertical="center" wrapText="1"/>
      <protection/>
    </xf>
    <xf numFmtId="1" fontId="22" fillId="0" borderId="69" xfId="97" applyNumberFormat="1" applyFont="1" applyFill="1" applyBorder="1" applyAlignment="1" applyProtection="1">
      <alignment horizontal="right" vertical="center" wrapText="1"/>
      <protection/>
    </xf>
    <xf numFmtId="1" fontId="22" fillId="0" borderId="73" xfId="97" applyNumberFormat="1" applyFont="1" applyFill="1" applyBorder="1" applyAlignment="1" applyProtection="1">
      <alignment horizontal="right" vertical="center" wrapText="1"/>
      <protection/>
    </xf>
    <xf numFmtId="1" fontId="22" fillId="0" borderId="71" xfId="97" applyNumberFormat="1" applyFont="1" applyFill="1" applyBorder="1" applyAlignment="1" applyProtection="1">
      <alignment horizontal="right" vertical="center" wrapText="1"/>
      <protection/>
    </xf>
    <xf numFmtId="164" fontId="22" fillId="0" borderId="69" xfId="97" applyNumberFormat="1" applyFont="1" applyFill="1" applyBorder="1" applyAlignment="1" applyProtection="1">
      <alignment horizontal="right" vertical="center" wrapText="1"/>
      <protection/>
    </xf>
    <xf numFmtId="164" fontId="22" fillId="0" borderId="70" xfId="97" applyNumberFormat="1" applyFont="1" applyFill="1" applyBorder="1" applyAlignment="1" applyProtection="1">
      <alignment horizontal="right" vertical="center" wrapText="1"/>
      <protection/>
    </xf>
    <xf numFmtId="164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6" fillId="0" borderId="63" xfId="98" applyNumberFormat="1" applyFont="1" applyFill="1" applyBorder="1" applyAlignment="1" applyProtection="1">
      <alignment horizontal="center" vertical="center" wrapText="1"/>
      <protection hidden="1"/>
    </xf>
    <xf numFmtId="165" fontId="19" fillId="0" borderId="56" xfId="98" applyNumberFormat="1" applyFont="1" applyFill="1" applyBorder="1" applyAlignment="1" applyProtection="1">
      <alignment horizontal="center" vertical="center"/>
      <protection hidden="1"/>
    </xf>
    <xf numFmtId="165" fontId="22" fillId="0" borderId="63" xfId="98" applyNumberFormat="1" applyFont="1" applyFill="1" applyBorder="1" applyAlignment="1" applyProtection="1">
      <alignment horizontal="center" vertical="center"/>
      <protection hidden="1"/>
    </xf>
    <xf numFmtId="164" fontId="19" fillId="0" borderId="56" xfId="98" applyNumberFormat="1" applyFont="1" applyFill="1" applyBorder="1" applyAlignment="1" applyProtection="1">
      <alignment horizontal="center" vertical="center"/>
      <protection hidden="1"/>
    </xf>
    <xf numFmtId="164" fontId="19" fillId="0" borderId="74" xfId="98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75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69" xfId="97" applyNumberFormat="1" applyFont="1" applyFill="1" applyBorder="1" applyAlignment="1" applyProtection="1">
      <alignment horizontal="center" vertical="center" wrapText="1"/>
      <protection/>
    </xf>
    <xf numFmtId="3" fontId="22" fillId="0" borderId="69" xfId="0" applyNumberFormat="1" applyFont="1" applyFill="1" applyBorder="1" applyAlignment="1" applyProtection="1">
      <alignment horizontal="center" vertical="center" wrapText="1"/>
      <protection/>
    </xf>
    <xf numFmtId="165" fontId="22" fillId="0" borderId="70" xfId="97" applyNumberFormat="1" applyFont="1" applyFill="1" applyBorder="1" applyAlignment="1" applyProtection="1">
      <alignment horizontal="center" vertical="center" wrapText="1"/>
      <protection/>
    </xf>
    <xf numFmtId="164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7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wrapText="1"/>
    </xf>
    <xf numFmtId="164" fontId="22" fillId="0" borderId="15" xfId="97" applyNumberFormat="1" applyFont="1" applyFill="1" applyBorder="1" applyAlignment="1" applyProtection="1">
      <alignment horizontal="right" vertical="center" wrapText="1"/>
      <protection/>
    </xf>
    <xf numFmtId="164" fontId="22" fillId="0" borderId="73" xfId="97" applyNumberFormat="1" applyFont="1" applyFill="1" applyBorder="1" applyAlignment="1" applyProtection="1">
      <alignment horizontal="right" vertical="center" wrapText="1"/>
      <protection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0" fontId="20" fillId="0" borderId="47" xfId="0" applyFont="1" applyFill="1" applyBorder="1" applyAlignment="1" applyProtection="1">
      <alignment horizontal="center" vertical="center" textRotation="90" wrapText="1"/>
      <protection hidden="1"/>
    </xf>
    <xf numFmtId="1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9" xfId="98" applyNumberFormat="1" applyFont="1" applyFill="1" applyBorder="1" applyAlignment="1" applyProtection="1">
      <alignment horizontal="center" vertical="center"/>
      <protection hidden="1"/>
    </xf>
    <xf numFmtId="1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77" xfId="91" applyFont="1" applyFill="1" applyBorder="1" applyAlignment="1" applyProtection="1">
      <alignment horizontal="center" vertical="center" textRotation="90" wrapText="1"/>
      <protection locked="0"/>
    </xf>
    <xf numFmtId="3" fontId="20" fillId="0" borderId="78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79" xfId="97" applyFont="1" applyFill="1" applyBorder="1" applyAlignment="1" applyProtection="1">
      <alignment horizontal="center" vertical="center" wrapText="1"/>
      <protection locked="0"/>
    </xf>
    <xf numFmtId="3" fontId="31" fillId="0" borderId="80" xfId="0" applyNumberFormat="1" applyFont="1" applyFill="1" applyBorder="1" applyAlignment="1" applyProtection="1">
      <alignment horizontal="right" vertical="center" wrapText="1"/>
      <protection/>
    </xf>
    <xf numFmtId="3" fontId="31" fillId="0" borderId="81" xfId="0" applyNumberFormat="1" applyFont="1" applyFill="1" applyBorder="1" applyAlignment="1" applyProtection="1">
      <alignment horizontal="right" vertical="center" wrapText="1"/>
      <protection/>
    </xf>
    <xf numFmtId="165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1" xfId="0" applyNumberFormat="1" applyFont="1" applyFill="1" applyBorder="1" applyAlignment="1">
      <alignment horizontal="right" vertical="center" wrapText="1"/>
    </xf>
    <xf numFmtId="0" fontId="31" fillId="0" borderId="59" xfId="97" applyFont="1" applyFill="1" applyBorder="1" applyAlignment="1" applyProtection="1">
      <alignment horizontal="right" vertical="center" wrapText="1"/>
      <protection hidden="1" locked="0"/>
    </xf>
    <xf numFmtId="165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0" applyNumberFormat="1" applyFont="1" applyFill="1" applyBorder="1" applyAlignment="1">
      <alignment horizontal="right" vertical="center" wrapText="1"/>
    </xf>
    <xf numFmtId="1" fontId="31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3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0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78" xfId="0" applyNumberFormat="1" applyFont="1" applyFill="1" applyBorder="1" applyAlignment="1">
      <alignment horizontal="right"/>
    </xf>
    <xf numFmtId="0" fontId="31" fillId="0" borderId="59" xfId="0" applyFont="1" applyFill="1" applyBorder="1" applyAlignment="1">
      <alignment horizontal="right" vertical="center" wrapText="1"/>
    </xf>
    <xf numFmtId="3" fontId="31" fillId="0" borderId="82" xfId="0" applyNumberFormat="1" applyFont="1" applyFill="1" applyBorder="1" applyAlignment="1">
      <alignment horizontal="right" vertical="center" wrapText="1"/>
    </xf>
    <xf numFmtId="3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31" fillId="0" borderId="81" xfId="0" applyNumberFormat="1" applyFont="1" applyFill="1" applyBorder="1" applyAlignment="1">
      <alignment horizontal="right" vertical="center" wrapText="1"/>
    </xf>
    <xf numFmtId="165" fontId="31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84" xfId="97" applyNumberFormat="1" applyFont="1" applyFill="1" applyBorder="1" applyAlignment="1" applyProtection="1">
      <alignment horizontal="right" vertical="center" wrapText="1"/>
      <protection/>
    </xf>
    <xf numFmtId="165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>
      <alignment horizontal="right" vertical="center" wrapText="1"/>
    </xf>
    <xf numFmtId="0" fontId="31" fillId="0" borderId="81" xfId="97" applyFont="1" applyFill="1" applyBorder="1" applyAlignment="1" applyProtection="1">
      <alignment horizontal="right" vertical="center" wrapText="1"/>
      <protection hidden="1"/>
    </xf>
    <xf numFmtId="164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64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4" xfId="97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" fontId="31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1" xfId="0" applyFont="1" applyFill="1" applyBorder="1" applyAlignment="1">
      <alignment horizontal="right"/>
    </xf>
    <xf numFmtId="0" fontId="20" fillId="0" borderId="87" xfId="97" applyFont="1" applyFill="1" applyBorder="1" applyAlignment="1" applyProtection="1">
      <alignment horizontal="center" vertical="center" wrapText="1"/>
      <protection locked="0"/>
    </xf>
    <xf numFmtId="0" fontId="31" fillId="0" borderId="40" xfId="97" applyFont="1" applyFill="1" applyBorder="1" applyAlignment="1" applyProtection="1">
      <alignment horizontal="right" vertical="center" wrapText="1"/>
      <protection hidden="1"/>
    </xf>
    <xf numFmtId="164" fontId="31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81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82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85" xfId="0" applyNumberFormat="1" applyFont="1" applyFill="1" applyBorder="1" applyAlignment="1">
      <alignment horizontal="right" vertical="center" wrapText="1"/>
    </xf>
    <xf numFmtId="165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59" xfId="0" applyNumberFormat="1" applyFont="1" applyFill="1" applyBorder="1" applyAlignment="1">
      <alignment horizontal="right" vertical="center" wrapText="1"/>
    </xf>
    <xf numFmtId="3" fontId="19" fillId="0" borderId="88" xfId="97" applyNumberFormat="1" applyFont="1" applyFill="1" applyBorder="1" applyAlignment="1" applyProtection="1">
      <alignment horizontal="right" vertical="center" wrapText="1"/>
      <protection/>
    </xf>
    <xf numFmtId="3" fontId="19" fillId="0" borderId="89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center" vertical="center" wrapText="1"/>
      <protection/>
    </xf>
    <xf numFmtId="3" fontId="19" fillId="0" borderId="89" xfId="97" applyNumberFormat="1" applyFont="1" applyFill="1" applyBorder="1" applyAlignment="1" applyProtection="1">
      <alignment horizontal="center" vertical="center" wrapText="1"/>
      <protection/>
    </xf>
    <xf numFmtId="165" fontId="19" fillId="0" borderId="90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0" applyNumberFormat="1" applyFont="1" applyFill="1" applyBorder="1" applyAlignment="1">
      <alignment horizontal="right" vertical="center" wrapText="1"/>
    </xf>
    <xf numFmtId="165" fontId="19" fillId="0" borderId="90" xfId="97" applyNumberFormat="1" applyFont="1" applyFill="1" applyBorder="1" applyAlignment="1" applyProtection="1">
      <alignment horizontal="right" vertical="center" wrapText="1"/>
      <protection/>
    </xf>
    <xf numFmtId="165" fontId="19" fillId="0" borderId="91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/>
    </xf>
    <xf numFmtId="165" fontId="19" fillId="0" borderId="89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89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89" xfId="97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7" applyNumberFormat="1" applyFont="1" applyFill="1" applyBorder="1" applyAlignment="1" applyProtection="1">
      <alignment horizontal="right" vertical="center" wrapText="1"/>
      <protection/>
    </xf>
    <xf numFmtId="164" fontId="19" fillId="0" borderId="22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93" xfId="97" applyFont="1" applyFill="1" applyBorder="1" applyAlignment="1" applyProtection="1">
      <alignment horizontal="right" vertical="center" wrapText="1"/>
      <protection/>
    </xf>
    <xf numFmtId="0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49" xfId="97" applyNumberFormat="1" applyFont="1" applyFill="1" applyBorder="1" applyAlignment="1" applyProtection="1">
      <alignment horizontal="right" vertical="center" wrapText="1"/>
      <protection/>
    </xf>
    <xf numFmtId="0" fontId="19" fillId="0" borderId="45" xfId="97" applyFont="1" applyFill="1" applyBorder="1" applyAlignment="1" applyProtection="1">
      <alignment horizontal="right" vertical="center" wrapText="1"/>
      <protection/>
    </xf>
    <xf numFmtId="0" fontId="19" fillId="0" borderId="46" xfId="97" applyFont="1" applyFill="1" applyBorder="1" applyAlignment="1" applyProtection="1">
      <alignment horizontal="right" vertical="center" wrapText="1"/>
      <protection/>
    </xf>
    <xf numFmtId="164" fontId="19" fillId="0" borderId="49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46" xfId="97" applyNumberFormat="1" applyFont="1" applyFill="1" applyBorder="1" applyAlignment="1" applyProtection="1">
      <alignment horizontal="right" vertical="center" wrapText="1"/>
      <protection/>
    </xf>
    <xf numFmtId="164" fontId="19" fillId="0" borderId="94" xfId="97" applyNumberFormat="1" applyFont="1" applyFill="1" applyBorder="1" applyAlignment="1" applyProtection="1">
      <alignment horizontal="right" vertical="center" wrapText="1"/>
      <protection/>
    </xf>
    <xf numFmtId="0" fontId="19" fillId="0" borderId="48" xfId="97" applyFont="1" applyFill="1" applyBorder="1" applyAlignment="1" applyProtection="1">
      <alignment horizontal="right" vertical="center" wrapText="1"/>
      <protection/>
    </xf>
    <xf numFmtId="164" fontId="19" fillId="0" borderId="48" xfId="9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 horizontal="center"/>
    </xf>
    <xf numFmtId="3" fontId="22" fillId="0" borderId="95" xfId="97" applyNumberFormat="1" applyFont="1" applyFill="1" applyBorder="1" applyAlignment="1" applyProtection="1">
      <alignment horizontal="center" vertical="center" wrapText="1"/>
      <protection/>
    </xf>
    <xf numFmtId="3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96" xfId="95" applyNumberFormat="1" applyFont="1" applyFill="1" applyBorder="1" applyAlignment="1" applyProtection="1">
      <alignment horizontal="center" vertical="center" wrapText="1"/>
      <protection locked="0"/>
    </xf>
    <xf numFmtId="3" fontId="31" fillId="0" borderId="5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9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3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164" fontId="20" fillId="0" borderId="74" xfId="0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1" fontId="20" fillId="0" borderId="59" xfId="0" applyNumberFormat="1" applyFont="1" applyFill="1" applyBorder="1" applyAlignment="1" applyProtection="1">
      <alignment horizontal="center" vertical="center"/>
      <protection hidden="1"/>
    </xf>
    <xf numFmtId="164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9" xfId="99" applyNumberFormat="1" applyFont="1" applyFill="1" applyBorder="1" applyAlignment="1" applyProtection="1">
      <alignment horizontal="center" vertical="center"/>
      <protection hidden="1" locked="0"/>
    </xf>
    <xf numFmtId="3" fontId="35" fillId="0" borderId="60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3" fontId="0" fillId="0" borderId="56" xfId="0" applyNumberFormat="1" applyFill="1" applyBorder="1" applyAlignment="1">
      <alignment/>
    </xf>
    <xf numFmtId="164" fontId="22" fillId="0" borderId="22" xfId="97" applyNumberFormat="1" applyFont="1" applyFill="1" applyBorder="1" applyAlignment="1" applyProtection="1">
      <alignment horizontal="right" vertical="center" wrapText="1"/>
      <protection/>
    </xf>
    <xf numFmtId="0" fontId="20" fillId="0" borderId="84" xfId="0" applyFont="1" applyFill="1" applyBorder="1" applyAlignment="1">
      <alignment horizontal="right"/>
    </xf>
    <xf numFmtId="164" fontId="31" fillId="0" borderId="59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80" xfId="0" applyNumberFormat="1" applyFont="1" applyFill="1" applyBorder="1" applyAlignment="1" applyProtection="1">
      <alignment horizontal="right" vertical="center" wrapText="1"/>
      <protection/>
    </xf>
    <xf numFmtId="3" fontId="20" fillId="0" borderId="81" xfId="0" applyNumberFormat="1" applyFont="1" applyFill="1" applyBorder="1" applyAlignment="1" applyProtection="1">
      <alignment horizontal="right" vertical="center" wrapText="1"/>
      <protection/>
    </xf>
    <xf numFmtId="165" fontId="20" fillId="0" borderId="81" xfId="0" applyNumberFormat="1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/>
    </xf>
    <xf numFmtId="165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1" xfId="0" applyNumberFormat="1" applyFont="1" applyFill="1" applyBorder="1" applyAlignment="1">
      <alignment horizontal="right" vertical="center" wrapText="1"/>
    </xf>
    <xf numFmtId="0" fontId="20" fillId="0" borderId="59" xfId="97" applyFont="1" applyFill="1" applyBorder="1" applyAlignment="1" applyProtection="1">
      <alignment horizontal="right" vertical="center" wrapText="1"/>
      <protection hidden="1" locked="0"/>
    </xf>
    <xf numFmtId="165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0" applyNumberFormat="1" applyFont="1" applyFill="1" applyBorder="1" applyAlignment="1">
      <alignment horizontal="right" vertical="center" wrapText="1"/>
    </xf>
    <xf numFmtId="1" fontId="20" fillId="0" borderId="59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3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60" xfId="0" applyNumberFormat="1" applyFont="1" applyFill="1" applyBorder="1" applyAlignment="1">
      <alignment horizontal="center" vertical="center" wrapText="1"/>
    </xf>
    <xf numFmtId="165" fontId="20" fillId="0" borderId="74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" fontId="20" fillId="0" borderId="59" xfId="98" applyNumberFormat="1" applyFont="1" applyFill="1" applyBorder="1" applyAlignment="1" applyProtection="1">
      <alignment horizontal="center" vertical="center"/>
      <protection hidden="1"/>
    </xf>
    <xf numFmtId="165" fontId="20" fillId="0" borderId="56" xfId="98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60" xfId="0" applyNumberFormat="1" applyFont="1" applyFill="1" applyBorder="1" applyAlignment="1">
      <alignment horizontal="center" vertical="center"/>
    </xf>
    <xf numFmtId="0" fontId="20" fillId="0" borderId="57" xfId="98" applyFont="1" applyFill="1" applyBorder="1" applyAlignment="1" applyProtection="1">
      <alignment vertical="top" wrapText="1"/>
      <protection hidden="1"/>
    </xf>
    <xf numFmtId="0" fontId="20" fillId="0" borderId="76" xfId="97" applyFont="1" applyFill="1" applyBorder="1" applyAlignment="1" applyProtection="1">
      <alignment horizontal="left" vertical="center" wrapText="1"/>
      <protection locked="0"/>
    </xf>
    <xf numFmtId="0" fontId="20" fillId="0" borderId="50" xfId="98" applyFont="1" applyFill="1" applyBorder="1" applyAlignment="1" applyProtection="1">
      <alignment vertical="top" wrapText="1"/>
      <protection hidden="1"/>
    </xf>
    <xf numFmtId="0" fontId="20" fillId="0" borderId="57" xfId="98" applyFont="1" applyFill="1" applyBorder="1" applyAlignment="1" applyProtection="1">
      <alignment vertical="top" wrapText="1"/>
      <protection hidden="1"/>
    </xf>
    <xf numFmtId="3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78" xfId="0" applyNumberFormat="1" applyFont="1" applyFill="1" applyBorder="1" applyAlignment="1">
      <alignment horizontal="right"/>
    </xf>
    <xf numFmtId="0" fontId="20" fillId="0" borderId="59" xfId="0" applyFont="1" applyFill="1" applyBorder="1" applyAlignment="1">
      <alignment horizontal="right" vertical="center" wrapText="1"/>
    </xf>
    <xf numFmtId="3" fontId="20" fillId="0" borderId="82" xfId="0" applyNumberFormat="1" applyFont="1" applyFill="1" applyBorder="1" applyAlignment="1">
      <alignment horizontal="right" vertical="center" wrapText="1"/>
    </xf>
    <xf numFmtId="3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5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86" xfId="97" applyNumberFormat="1" applyFont="1" applyFill="1" applyBorder="1" applyAlignment="1" applyProtection="1">
      <alignment horizontal="right" vertical="center" wrapText="1"/>
      <protection locked="0"/>
    </xf>
    <xf numFmtId="3" fontId="20" fillId="0" borderId="81" xfId="0" applyNumberFormat="1" applyFont="1" applyFill="1" applyBorder="1" applyAlignment="1">
      <alignment horizontal="right" vertical="center" wrapText="1"/>
    </xf>
    <xf numFmtId="165" fontId="20" fillId="0" borderId="81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4" xfId="97" applyNumberFormat="1" applyFont="1" applyFill="1" applyBorder="1" applyAlignment="1" applyProtection="1">
      <alignment horizontal="right" vertical="center" wrapText="1"/>
      <protection/>
    </xf>
    <xf numFmtId="165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>
      <alignment horizontal="right" vertical="center" wrapText="1"/>
    </xf>
    <xf numFmtId="0" fontId="20" fillId="0" borderId="81" xfId="97" applyFont="1" applyFill="1" applyBorder="1" applyAlignment="1" applyProtection="1">
      <alignment horizontal="right" vertical="center" wrapText="1"/>
      <protection hidden="1"/>
    </xf>
    <xf numFmtId="0" fontId="20" fillId="0" borderId="84" xfId="97" applyFont="1" applyFill="1" applyBorder="1" applyAlignment="1" applyProtection="1">
      <alignment horizontal="right" vertical="center" wrapText="1"/>
      <protection hidden="1"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0" fontId="20" fillId="0" borderId="82" xfId="0" applyFont="1" applyFill="1" applyBorder="1" applyAlignment="1" applyProtection="1">
      <alignment horizontal="right" vertical="center" wrapText="1"/>
      <protection/>
    </xf>
    <xf numFmtId="1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164" fontId="20" fillId="0" borderId="81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0" xfId="97" applyFont="1" applyFill="1" applyBorder="1" applyAlignment="1" applyProtection="1">
      <alignment horizontal="right" vertical="center" wrapText="1"/>
      <protection hidden="1"/>
    </xf>
    <xf numFmtId="164" fontId="20" fillId="0" borderId="40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2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84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58" xfId="97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81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8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97" xfId="0" applyNumberFormat="1" applyFont="1" applyFill="1" applyBorder="1" applyAlignment="1">
      <alignment horizontal="center"/>
    </xf>
    <xf numFmtId="3" fontId="20" fillId="0" borderId="9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99" xfId="0" applyNumberFormat="1" applyFont="1" applyFill="1" applyBorder="1" applyAlignment="1">
      <alignment horizontal="center"/>
    </xf>
    <xf numFmtId="3" fontId="20" fillId="0" borderId="100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01" xfId="0" applyNumberFormat="1" applyFont="1" applyFill="1" applyBorder="1" applyAlignment="1">
      <alignment horizontal="center"/>
    </xf>
    <xf numFmtId="164" fontId="20" fillId="0" borderId="81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0" applyNumberFormat="1" applyFont="1" applyFill="1" applyBorder="1" applyAlignment="1">
      <alignment horizontal="center"/>
    </xf>
    <xf numFmtId="0" fontId="20" fillId="0" borderId="81" xfId="0" applyFont="1" applyFill="1" applyBorder="1" applyAlignment="1" applyProtection="1">
      <alignment horizontal="center" vertical="center" wrapText="1"/>
      <protection locked="0"/>
    </xf>
    <xf numFmtId="164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2" xfId="0" applyFont="1" applyFill="1" applyBorder="1" applyAlignment="1" applyProtection="1">
      <alignment horizontal="center" vertical="center" wrapText="1"/>
      <protection/>
    </xf>
    <xf numFmtId="0" fontId="20" fillId="0" borderId="81" xfId="0" applyFont="1" applyFill="1" applyBorder="1" applyAlignment="1" applyProtection="1">
      <alignment horizontal="center" vertical="center" wrapText="1"/>
      <protection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164" fontId="20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1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Font="1" applyFill="1" applyBorder="1" applyAlignment="1" applyProtection="1">
      <alignment horizontal="center" vertical="center" wrapText="1"/>
      <protection locked="0"/>
    </xf>
    <xf numFmtId="165" fontId="20" fillId="0" borderId="81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85" xfId="0" applyNumberFormat="1" applyFont="1" applyFill="1" applyBorder="1" applyAlignment="1" applyProtection="1">
      <alignment horizontal="center" vertical="center" wrapText="1"/>
      <protection/>
    </xf>
    <xf numFmtId="0" fontId="20" fillId="0" borderId="82" xfId="0" applyFont="1" applyFill="1" applyBorder="1" applyAlignment="1" applyProtection="1">
      <alignment horizontal="center" vertical="center" wrapText="1"/>
      <protection locked="0"/>
    </xf>
    <xf numFmtId="1" fontId="20" fillId="0" borderId="102" xfId="0" applyNumberFormat="1" applyFont="1" applyFill="1" applyBorder="1" applyAlignment="1">
      <alignment horizontal="center" vertical="center" wrapText="1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8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0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164" fontId="20" fillId="0" borderId="10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164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 wrapText="1"/>
    </xf>
    <xf numFmtId="0" fontId="20" fillId="0" borderId="0" xfId="96" applyFont="1" applyFill="1" applyBorder="1">
      <alignment/>
      <protection/>
    </xf>
    <xf numFmtId="0" fontId="37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0" fontId="0" fillId="0" borderId="109" xfId="0" applyFill="1" applyBorder="1" applyAlignment="1">
      <alignment/>
    </xf>
    <xf numFmtId="14" fontId="33" fillId="0" borderId="109" xfId="0" applyNumberFormat="1" applyFont="1" applyFill="1" applyBorder="1" applyAlignment="1">
      <alignment horizontal="center"/>
    </xf>
    <xf numFmtId="0" fontId="33" fillId="0" borderId="109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19" fillId="0" borderId="1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43" xfId="0" applyFont="1" applyFill="1" applyBorder="1" applyAlignment="1">
      <alignment horizontal="center" vertical="center"/>
    </xf>
    <xf numFmtId="0" fontId="19" fillId="0" borderId="111" xfId="96" applyFont="1" applyFill="1" applyBorder="1" applyAlignment="1">
      <alignment horizontal="center" vertical="center" wrapText="1"/>
      <protection/>
    </xf>
    <xf numFmtId="0" fontId="19" fillId="0" borderId="89" xfId="96" applyFont="1" applyFill="1" applyBorder="1" applyAlignment="1">
      <alignment horizontal="center" vertical="center"/>
      <protection/>
    </xf>
    <xf numFmtId="0" fontId="20" fillId="0" borderId="112" xfId="96" applyFont="1" applyFill="1" applyBorder="1">
      <alignment/>
      <protection/>
    </xf>
    <xf numFmtId="0" fontId="20" fillId="0" borderId="59" xfId="0" applyFont="1" applyFill="1" applyBorder="1" applyAlignment="1">
      <alignment horizontal="center" vertical="center" wrapText="1"/>
    </xf>
    <xf numFmtId="1" fontId="20" fillId="0" borderId="31" xfId="96" applyNumberFormat="1" applyFont="1" applyFill="1" applyBorder="1" applyAlignment="1">
      <alignment horizontal="center" vertical="center"/>
      <protection/>
    </xf>
    <xf numFmtId="164" fontId="20" fillId="0" borderId="44" xfId="96" applyNumberFormat="1" applyFont="1" applyFill="1" applyBorder="1" applyAlignment="1">
      <alignment horizontal="center" vertical="center"/>
      <protection/>
    </xf>
    <xf numFmtId="0" fontId="20" fillId="0" borderId="31" xfId="96" applyFont="1" applyFill="1" applyBorder="1" applyAlignment="1">
      <alignment horizontal="center" vertical="center"/>
      <protection/>
    </xf>
    <xf numFmtId="164" fontId="20" fillId="0" borderId="83" xfId="96" applyNumberFormat="1" applyFont="1" applyFill="1" applyBorder="1" applyAlignment="1">
      <alignment horizontal="center" vertical="center"/>
      <protection/>
    </xf>
    <xf numFmtId="0" fontId="20" fillId="0" borderId="58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81" xfId="96" applyFont="1" applyFill="1" applyBorder="1" applyAlignment="1">
      <alignment horizontal="center" vertical="center"/>
      <protection/>
    </xf>
    <xf numFmtId="1" fontId="20" fillId="0" borderId="81" xfId="96" applyNumberFormat="1" applyFont="1" applyFill="1" applyBorder="1" applyAlignment="1">
      <alignment horizontal="center" vertical="center"/>
      <protection/>
    </xf>
    <xf numFmtId="0" fontId="20" fillId="0" borderId="114" xfId="96" applyFont="1" applyFill="1" applyBorder="1">
      <alignment/>
      <protection/>
    </xf>
    <xf numFmtId="0" fontId="20" fillId="0" borderId="115" xfId="96" applyFont="1" applyFill="1" applyBorder="1">
      <alignment/>
      <protection/>
    </xf>
    <xf numFmtId="0" fontId="20" fillId="0" borderId="85" xfId="96" applyFont="1" applyFill="1" applyBorder="1" applyAlignment="1">
      <alignment horizontal="center" vertical="center"/>
      <protection/>
    </xf>
    <xf numFmtId="1" fontId="20" fillId="0" borderId="85" xfId="96" applyNumberFormat="1" applyFont="1" applyFill="1" applyBorder="1" applyAlignment="1">
      <alignment horizontal="center" vertical="center"/>
      <protection/>
    </xf>
    <xf numFmtId="164" fontId="20" fillId="0" borderId="116" xfId="96" applyNumberFormat="1" applyFont="1" applyFill="1" applyBorder="1" applyAlignment="1">
      <alignment horizontal="center" vertical="center"/>
      <protection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65" xfId="96" applyFont="1" applyFill="1" applyBorder="1">
      <alignment/>
      <protection/>
    </xf>
    <xf numFmtId="1" fontId="19" fillId="0" borderId="111" xfId="96" applyNumberFormat="1" applyFont="1" applyFill="1" applyBorder="1" applyAlignment="1">
      <alignment horizontal="center" vertical="center"/>
      <protection/>
    </xf>
    <xf numFmtId="1" fontId="19" fillId="0" borderId="89" xfId="96" applyNumberFormat="1" applyFont="1" applyFill="1" applyBorder="1" applyAlignment="1">
      <alignment horizontal="center" vertical="center"/>
      <protection/>
    </xf>
    <xf numFmtId="164" fontId="19" fillId="0" borderId="91" xfId="96" applyNumberFormat="1" applyFont="1" applyFill="1" applyBorder="1" applyAlignment="1">
      <alignment horizontal="center" vertical="center"/>
      <protection/>
    </xf>
    <xf numFmtId="0" fontId="22" fillId="0" borderId="117" xfId="96" applyFont="1" applyFill="1" applyBorder="1">
      <alignment/>
      <protection/>
    </xf>
    <xf numFmtId="1" fontId="22" fillId="0" borderId="1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43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9" fillId="0" borderId="59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center" vertical="center"/>
    </xf>
    <xf numFmtId="0" fontId="37" fillId="0" borderId="50" xfId="101" applyFont="1" applyFill="1" applyBorder="1" applyAlignment="1" applyProtection="1">
      <alignment vertical="center"/>
      <protection locked="0"/>
    </xf>
    <xf numFmtId="1" fontId="37" fillId="0" borderId="51" xfId="101" applyNumberFormat="1" applyFont="1" applyFill="1" applyBorder="1" applyAlignment="1" applyProtection="1">
      <alignment horizontal="center" vertical="center"/>
      <protection locked="0"/>
    </xf>
    <xf numFmtId="0" fontId="37" fillId="0" borderId="52" xfId="101" applyNumberFormat="1" applyFont="1" applyFill="1" applyBorder="1" applyAlignment="1" applyProtection="1">
      <alignment horizontal="center" vertical="center"/>
      <protection locked="0"/>
    </xf>
    <xf numFmtId="164" fontId="37" fillId="0" borderId="53" xfId="101" applyNumberFormat="1" applyFont="1" applyFill="1" applyBorder="1" applyAlignment="1" applyProtection="1">
      <alignment horizontal="center" vertical="center"/>
      <protection locked="0"/>
    </xf>
    <xf numFmtId="3" fontId="20" fillId="0" borderId="54" xfId="0" applyNumberFormat="1" applyFont="1" applyFill="1" applyBorder="1" applyAlignment="1">
      <alignment horizontal="center"/>
    </xf>
    <xf numFmtId="1" fontId="37" fillId="0" borderId="52" xfId="101" applyNumberFormat="1" applyFont="1" applyFill="1" applyBorder="1" applyAlignment="1" applyProtection="1">
      <alignment horizontal="center" vertical="center"/>
      <protection locked="0"/>
    </xf>
    <xf numFmtId="1" fontId="37" fillId="0" borderId="55" xfId="101" applyNumberFormat="1" applyFont="1" applyFill="1" applyBorder="1" applyAlignment="1" applyProtection="1">
      <alignment horizontal="center" vertical="center"/>
      <protection locked="0"/>
    </xf>
    <xf numFmtId="1" fontId="37" fillId="0" borderId="58" xfId="101" applyNumberFormat="1" applyFont="1" applyFill="1" applyBorder="1" applyAlignment="1" applyProtection="1">
      <alignment horizontal="center" vertical="center"/>
      <protection locked="0"/>
    </xf>
    <xf numFmtId="1" fontId="37" fillId="0" borderId="59" xfId="101" applyNumberFormat="1" applyFont="1" applyFill="1" applyBorder="1" applyAlignment="1" applyProtection="1">
      <alignment horizontal="center" vertical="center"/>
      <protection locked="0"/>
    </xf>
    <xf numFmtId="164" fontId="37" fillId="0" borderId="56" xfId="101" applyNumberFormat="1" applyFont="1" applyFill="1" applyBorder="1" applyAlignment="1" applyProtection="1">
      <alignment horizontal="center" vertical="center"/>
      <protection locked="0"/>
    </xf>
    <xf numFmtId="0" fontId="37" fillId="0" borderId="57" xfId="101" applyFont="1" applyFill="1" applyBorder="1" applyAlignment="1" applyProtection="1">
      <alignment vertical="center"/>
      <protection locked="0"/>
    </xf>
    <xf numFmtId="0" fontId="37" fillId="0" borderId="59" xfId="101" applyNumberFormat="1" applyFont="1" applyFill="1" applyBorder="1" applyAlignment="1" applyProtection="1">
      <alignment horizontal="center" vertical="center"/>
      <protection locked="0"/>
    </xf>
    <xf numFmtId="1" fontId="37" fillId="0" borderId="60" xfId="101" applyNumberFormat="1" applyFont="1" applyFill="1" applyBorder="1" applyAlignment="1" applyProtection="1">
      <alignment horizontal="center" vertical="center"/>
      <protection locked="0"/>
    </xf>
    <xf numFmtId="16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1" fontId="33" fillId="0" borderId="65" xfId="0" applyNumberFormat="1" applyFont="1" applyFill="1" applyBorder="1" applyAlignment="1" applyProtection="1">
      <alignment horizontal="center" vertical="center"/>
      <protection locked="0"/>
    </xf>
    <xf numFmtId="164" fontId="33" fillId="0" borderId="64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164" fontId="33" fillId="0" borderId="47" xfId="0" applyNumberFormat="1" applyFont="1" applyFill="1" applyBorder="1" applyAlignment="1" applyProtection="1">
      <alignment horizontal="center" vertical="center"/>
      <protection locked="0"/>
    </xf>
    <xf numFmtId="0" fontId="40" fillId="0" borderId="118" xfId="0" applyFont="1" applyFill="1" applyBorder="1" applyAlignment="1">
      <alignment/>
    </xf>
    <xf numFmtId="0" fontId="40" fillId="0" borderId="119" xfId="0" applyFont="1" applyFill="1" applyBorder="1" applyAlignment="1">
      <alignment horizontal="center"/>
    </xf>
    <xf numFmtId="0" fontId="40" fillId="0" borderId="120" xfId="0" applyFont="1" applyFill="1" applyBorder="1" applyAlignment="1">
      <alignment horizontal="center"/>
    </xf>
    <xf numFmtId="164" fontId="40" fillId="0" borderId="121" xfId="0" applyNumberFormat="1" applyFont="1" applyFill="1" applyBorder="1" applyAlignment="1">
      <alignment horizontal="center"/>
    </xf>
    <xf numFmtId="0" fontId="40" fillId="0" borderId="122" xfId="0" applyFont="1" applyFill="1" applyBorder="1" applyAlignment="1">
      <alignment horizontal="center"/>
    </xf>
    <xf numFmtId="164" fontId="40" fillId="0" borderId="123" xfId="0" applyNumberFormat="1" applyFont="1" applyFill="1" applyBorder="1" applyAlignment="1">
      <alignment horizontal="center"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49" fontId="35" fillId="0" borderId="91" xfId="93" applyNumberFormat="1" applyFont="1" applyFill="1" applyBorder="1" applyAlignment="1">
      <alignment horizontal="center" vertical="center"/>
      <protection/>
    </xf>
    <xf numFmtId="0" fontId="35" fillId="0" borderId="111" xfId="99" applyFont="1" applyFill="1" applyBorder="1" applyAlignment="1" applyProtection="1">
      <alignment horizontal="center" vertical="center"/>
      <protection locked="0"/>
    </xf>
    <xf numFmtId="0" fontId="35" fillId="0" borderId="91" xfId="99" applyFont="1" applyFill="1" applyBorder="1" applyAlignment="1" applyProtection="1">
      <alignment horizontal="center" vertical="center"/>
      <protection locked="0"/>
    </xf>
    <xf numFmtId="164" fontId="35" fillId="0" borderId="124" xfId="93" applyNumberFormat="1" applyFont="1" applyFill="1" applyBorder="1" applyAlignment="1">
      <alignment horizontal="center"/>
      <protection/>
    </xf>
    <xf numFmtId="164" fontId="35" fillId="0" borderId="40" xfId="93" applyNumberFormat="1" applyFont="1" applyFill="1" applyBorder="1" applyAlignment="1">
      <alignment horizontal="center"/>
      <protection/>
    </xf>
    <xf numFmtId="164" fontId="35" fillId="0" borderId="125" xfId="99" applyNumberFormat="1" applyFont="1" applyFill="1" applyBorder="1" applyAlignment="1" applyProtection="1">
      <alignment horizontal="center" vertical="center"/>
      <protection locked="0"/>
    </xf>
    <xf numFmtId="164" fontId="35" fillId="0" borderId="83" xfId="99" applyNumberFormat="1" applyFont="1" applyFill="1" applyBorder="1" applyAlignment="1" applyProtection="1">
      <alignment horizontal="center"/>
      <protection locked="0"/>
    </xf>
    <xf numFmtId="164" fontId="35" fillId="0" borderId="44" xfId="99" applyNumberFormat="1" applyFont="1" applyFill="1" applyBorder="1" applyAlignment="1" applyProtection="1">
      <alignment horizontal="center"/>
      <protection locked="0"/>
    </xf>
    <xf numFmtId="0" fontId="35" fillId="0" borderId="25" xfId="93" applyFont="1" applyFill="1" applyBorder="1" applyAlignment="1">
      <alignment vertical="top" wrapText="1"/>
      <protection/>
    </xf>
    <xf numFmtId="1" fontId="35" fillId="0" borderId="126" xfId="93" applyNumberFormat="1" applyFont="1" applyFill="1" applyBorder="1" applyAlignment="1">
      <alignment horizontal="center"/>
      <protection/>
    </xf>
    <xf numFmtId="1" fontId="35" fillId="0" borderId="83" xfId="93" applyNumberFormat="1" applyFont="1" applyFill="1" applyBorder="1" applyAlignment="1">
      <alignment horizontal="center"/>
      <protection/>
    </xf>
    <xf numFmtId="164" fontId="35" fillId="0" borderId="83" xfId="99" applyNumberFormat="1" applyFont="1" applyFill="1" applyBorder="1" applyAlignment="1" applyProtection="1">
      <alignment horizontal="center" vertical="center"/>
      <protection locked="0"/>
    </xf>
    <xf numFmtId="164" fontId="35" fillId="0" borderId="58" xfId="99" applyNumberFormat="1" applyFont="1" applyFill="1" applyBorder="1" applyAlignment="1" applyProtection="1">
      <alignment horizontal="center"/>
      <protection locked="0"/>
    </xf>
    <xf numFmtId="164" fontId="35" fillId="0" borderId="56" xfId="99" applyNumberFormat="1" applyFont="1" applyFill="1" applyBorder="1" applyAlignment="1" applyProtection="1">
      <alignment horizontal="center"/>
      <protection locked="0"/>
    </xf>
    <xf numFmtId="0" fontId="35" fillId="0" borderId="106" xfId="93" applyFont="1" applyFill="1" applyBorder="1" applyAlignment="1">
      <alignment vertical="top" wrapText="1"/>
      <protection/>
    </xf>
    <xf numFmtId="0" fontId="35" fillId="0" borderId="127" xfId="93" applyFont="1" applyFill="1" applyBorder="1" applyAlignment="1">
      <alignment horizontal="center"/>
      <protection/>
    </xf>
    <xf numFmtId="0" fontId="35" fillId="0" borderId="116" xfId="93" applyFont="1" applyFill="1" applyBorder="1" applyAlignment="1">
      <alignment horizontal="center"/>
      <protection/>
    </xf>
    <xf numFmtId="164" fontId="35" fillId="0" borderId="127" xfId="93" applyNumberFormat="1" applyFont="1" applyFill="1" applyBorder="1" applyAlignment="1">
      <alignment horizontal="center"/>
      <protection/>
    </xf>
    <xf numFmtId="164" fontId="35" fillId="0" borderId="116" xfId="93" applyNumberFormat="1" applyFont="1" applyFill="1" applyBorder="1" applyAlignment="1">
      <alignment horizontal="center"/>
      <protection/>
    </xf>
    <xf numFmtId="164" fontId="35" fillId="0" borderId="106" xfId="93" applyNumberFormat="1" applyFont="1" applyFill="1" applyBorder="1" applyAlignment="1">
      <alignment horizontal="center"/>
      <protection/>
    </xf>
    <xf numFmtId="164" fontId="35" fillId="0" borderId="127" xfId="99" applyNumberFormat="1" applyFont="1" applyFill="1" applyBorder="1" applyAlignment="1" applyProtection="1">
      <alignment horizontal="center" vertical="center"/>
      <protection locked="0"/>
    </xf>
    <xf numFmtId="164" fontId="35" fillId="0" borderId="116" xfId="99" applyNumberFormat="1" applyFont="1" applyFill="1" applyBorder="1" applyAlignment="1" applyProtection="1">
      <alignment horizontal="center" vertical="center"/>
      <protection locked="0"/>
    </xf>
    <xf numFmtId="164" fontId="35" fillId="0" borderId="127" xfId="99" applyNumberFormat="1" applyFont="1" applyFill="1" applyBorder="1" applyAlignment="1" applyProtection="1">
      <alignment horizontal="center"/>
      <protection/>
    </xf>
    <xf numFmtId="164" fontId="35" fillId="0" borderId="116" xfId="99" applyNumberFormat="1" applyFont="1" applyFill="1" applyBorder="1" applyAlignment="1" applyProtection="1">
      <alignment horizontal="center"/>
      <protection/>
    </xf>
    <xf numFmtId="164" fontId="35" fillId="0" borderId="105" xfId="99" applyNumberFormat="1" applyFont="1" applyFill="1" applyBorder="1" applyAlignment="1" applyProtection="1">
      <alignment horizontal="center"/>
      <protection locked="0"/>
    </xf>
    <xf numFmtId="164" fontId="35" fillId="0" borderId="116" xfId="99" applyNumberFormat="1" applyFont="1" applyFill="1" applyBorder="1" applyAlignment="1" applyProtection="1">
      <alignment horizontal="center"/>
      <protection locked="0"/>
    </xf>
    <xf numFmtId="0" fontId="41" fillId="0" borderId="64" xfId="93" applyFont="1" applyFill="1" applyBorder="1" applyAlignment="1">
      <alignment horizontal="center" vertical="top" wrapText="1"/>
      <protection/>
    </xf>
    <xf numFmtId="1" fontId="41" fillId="0" borderId="111" xfId="93" applyNumberFormat="1" applyFont="1" applyFill="1" applyBorder="1" applyAlignment="1">
      <alignment horizontal="center"/>
      <protection/>
    </xf>
    <xf numFmtId="1" fontId="41" fillId="0" borderId="91" xfId="93" applyNumberFormat="1" applyFont="1" applyFill="1" applyBorder="1" applyAlignment="1">
      <alignment horizontal="center"/>
      <protection/>
    </xf>
    <xf numFmtId="164" fontId="41" fillId="0" borderId="111" xfId="93" applyNumberFormat="1" applyFont="1" applyFill="1" applyBorder="1" applyAlignment="1">
      <alignment horizontal="center"/>
      <protection/>
    </xf>
    <xf numFmtId="164" fontId="41" fillId="0" borderId="91" xfId="93" applyNumberFormat="1" applyFont="1" applyFill="1" applyBorder="1" applyAlignment="1">
      <alignment horizontal="center"/>
      <protection/>
    </xf>
    <xf numFmtId="164" fontId="41" fillId="0" borderId="90" xfId="93" applyNumberFormat="1" applyFont="1" applyFill="1" applyBorder="1" applyAlignment="1">
      <alignment horizontal="center"/>
      <protection/>
    </xf>
    <xf numFmtId="164" fontId="41" fillId="0" borderId="111" xfId="99" applyNumberFormat="1" applyFont="1" applyFill="1" applyBorder="1" applyAlignment="1" applyProtection="1">
      <alignment horizontal="center" vertical="center"/>
      <protection locked="0"/>
    </xf>
    <xf numFmtId="164" fontId="41" fillId="0" borderId="91" xfId="99" applyNumberFormat="1" applyFont="1" applyFill="1" applyBorder="1" applyAlignment="1" applyProtection="1">
      <alignment horizontal="center" vertical="center"/>
      <protection locked="0"/>
    </xf>
    <xf numFmtId="164" fontId="41" fillId="0" borderId="88" xfId="93" applyNumberFormat="1" applyFont="1" applyFill="1" applyBorder="1" applyAlignment="1">
      <alignment horizontal="center"/>
      <protection/>
    </xf>
    <xf numFmtId="1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0" fillId="0" borderId="128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29" xfId="0" applyNumberFormat="1" applyFont="1" applyFill="1" applyBorder="1" applyAlignment="1">
      <alignment horizontal="center"/>
    </xf>
    <xf numFmtId="3" fontId="19" fillId="0" borderId="130" xfId="9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0" fillId="0" borderId="131" xfId="97" applyFont="1" applyFill="1" applyBorder="1" applyAlignment="1" applyProtection="1">
      <alignment horizontal="center" vertical="center" wrapText="1"/>
      <protection locked="0"/>
    </xf>
    <xf numFmtId="165" fontId="20" fillId="0" borderId="85" xfId="0" applyNumberFormat="1" applyFont="1" applyFill="1" applyBorder="1" applyAlignment="1" applyProtection="1">
      <alignment horizontal="center" vertical="center" wrapText="1"/>
      <protection/>
    </xf>
    <xf numFmtId="165" fontId="20" fillId="0" borderId="106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85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85" xfId="0" applyNumberFormat="1" applyFont="1" applyFill="1" applyBorder="1" applyAlignment="1">
      <alignment horizontal="right" vertical="center" wrapText="1"/>
    </xf>
    <xf numFmtId="0" fontId="20" fillId="0" borderId="132" xfId="97" applyFont="1" applyFill="1" applyBorder="1" applyAlignment="1" applyProtection="1">
      <alignment horizontal="right" vertical="center" wrapText="1"/>
      <protection hidden="1" locked="0"/>
    </xf>
    <xf numFmtId="165" fontId="20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133" xfId="0" applyNumberFormat="1" applyFont="1" applyFill="1" applyBorder="1" applyAlignment="1">
      <alignment horizontal="right" vertical="center" wrapText="1"/>
    </xf>
    <xf numFmtId="1" fontId="20" fillId="0" borderId="132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13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85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35" xfId="0" applyNumberFormat="1" applyFont="1" applyFill="1" applyBorder="1" applyAlignment="1">
      <alignment horizontal="right"/>
    </xf>
    <xf numFmtId="0" fontId="31" fillId="0" borderId="132" xfId="0" applyFont="1" applyFill="1" applyBorder="1" applyAlignment="1">
      <alignment horizontal="right" vertical="center" wrapText="1"/>
    </xf>
    <xf numFmtId="0" fontId="31" fillId="0" borderId="132" xfId="97" applyFont="1" applyFill="1" applyBorder="1" applyAlignment="1" applyProtection="1">
      <alignment horizontal="right" vertical="center" wrapText="1"/>
      <protection hidden="1" locked="0"/>
    </xf>
    <xf numFmtId="165" fontId="31" fillId="0" borderId="86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03" xfId="0" applyNumberFormat="1" applyFont="1" applyFill="1" applyBorder="1" applyAlignment="1">
      <alignment horizontal="right" vertical="center" wrapText="1"/>
    </xf>
    <xf numFmtId="3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136" xfId="0" applyNumberFormat="1" applyFont="1" applyFill="1" applyBorder="1" applyAlignment="1">
      <alignment horizontal="right" vertical="center" wrapText="1"/>
    </xf>
    <xf numFmtId="3" fontId="31" fillId="0" borderId="137" xfId="0" applyNumberFormat="1" applyFont="1" applyFill="1" applyBorder="1" applyAlignment="1">
      <alignment horizontal="right" vertical="center" wrapText="1"/>
    </xf>
    <xf numFmtId="165" fontId="31" fillId="0" borderId="137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138" xfId="97" applyNumberFormat="1" applyFont="1" applyFill="1" applyBorder="1" applyAlignment="1" applyProtection="1">
      <alignment horizontal="right" vertical="center" wrapText="1"/>
      <protection/>
    </xf>
    <xf numFmtId="0" fontId="31" fillId="0" borderId="103" xfId="0" applyFont="1" applyFill="1" applyBorder="1" applyAlignment="1">
      <alignment horizontal="right" vertical="center" wrapText="1"/>
    </xf>
    <xf numFmtId="0" fontId="31" fillId="0" borderId="85" xfId="97" applyFont="1" applyFill="1" applyBorder="1" applyAlignment="1" applyProtection="1">
      <alignment horizontal="right" vertical="center" wrapText="1"/>
      <protection hidden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64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6" xfId="97" applyFont="1" applyFill="1" applyBorder="1" applyAlignment="1" applyProtection="1">
      <alignment horizontal="right" vertical="center" wrapText="1"/>
      <protection hidden="1"/>
    </xf>
    <xf numFmtId="3" fontId="31" fillId="0" borderId="85" xfId="0" applyNumberFormat="1" applyFont="1" applyFill="1" applyBorder="1" applyAlignment="1">
      <alignment horizontal="right" vertical="center" wrapText="1"/>
    </xf>
    <xf numFmtId="0" fontId="31" fillId="0" borderId="103" xfId="0" applyFont="1" applyFill="1" applyBorder="1" applyAlignment="1" applyProtection="1">
      <alignment horizontal="right" vertical="center" wrapText="1"/>
      <protection/>
    </xf>
    <xf numFmtId="1" fontId="31" fillId="0" borderId="85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10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86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85" xfId="0" applyFont="1" applyFill="1" applyBorder="1" applyAlignment="1">
      <alignment horizontal="right"/>
    </xf>
    <xf numFmtId="0" fontId="20" fillId="0" borderId="86" xfId="0" applyFont="1" applyFill="1" applyBorder="1" applyAlignment="1">
      <alignment horizontal="right"/>
    </xf>
    <xf numFmtId="0" fontId="20" fillId="0" borderId="80" xfId="0" applyFont="1" applyFill="1" applyBorder="1" applyAlignment="1" applyProtection="1">
      <alignment horizontal="center" vertical="center" wrapText="1"/>
      <protection/>
    </xf>
    <xf numFmtId="164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39" xfId="0" applyNumberFormat="1" applyFont="1" applyFill="1" applyBorder="1" applyAlignment="1">
      <alignment horizontal="center"/>
    </xf>
    <xf numFmtId="3" fontId="20" fillId="0" borderId="132" xfId="0" applyNumberFormat="1" applyFont="1" applyFill="1" applyBorder="1" applyAlignment="1">
      <alignment horizontal="center"/>
    </xf>
    <xf numFmtId="3" fontId="20" fillId="0" borderId="140" xfId="0" applyNumberFormat="1" applyFont="1" applyFill="1" applyBorder="1" applyAlignment="1">
      <alignment horizontal="center"/>
    </xf>
    <xf numFmtId="164" fontId="20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39" fillId="0" borderId="45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39" fillId="0" borderId="121" xfId="0" applyFont="1" applyFill="1" applyBorder="1" applyAlignment="1">
      <alignment horizontal="center" vertical="center"/>
    </xf>
    <xf numFmtId="1" fontId="37" fillId="0" borderId="133" xfId="101" applyNumberFormat="1" applyFont="1" applyFill="1" applyBorder="1" applyAlignment="1" applyProtection="1">
      <alignment horizontal="center" vertical="center"/>
      <protection locked="0"/>
    </xf>
    <xf numFmtId="0" fontId="37" fillId="0" borderId="132" xfId="101" applyNumberFormat="1" applyFont="1" applyFill="1" applyBorder="1" applyAlignment="1" applyProtection="1">
      <alignment horizontal="center" vertical="center"/>
      <protection locked="0"/>
    </xf>
    <xf numFmtId="164" fontId="37" fillId="0" borderId="141" xfId="101" applyNumberFormat="1" applyFont="1" applyFill="1" applyBorder="1" applyAlignment="1" applyProtection="1">
      <alignment horizontal="center" vertical="center"/>
      <protection locked="0"/>
    </xf>
    <xf numFmtId="1" fontId="37" fillId="0" borderId="134" xfId="101" applyNumberFormat="1" applyFont="1" applyFill="1" applyBorder="1" applyAlignment="1" applyProtection="1">
      <alignment horizontal="center" vertical="center"/>
      <protection locked="0"/>
    </xf>
    <xf numFmtId="1" fontId="37" fillId="0" borderId="132" xfId="101" applyNumberFormat="1" applyFont="1" applyFill="1" applyBorder="1" applyAlignment="1" applyProtection="1">
      <alignment horizontal="center" vertical="center"/>
      <protection locked="0"/>
    </xf>
    <xf numFmtId="164" fontId="37" fillId="0" borderId="142" xfId="101" applyNumberFormat="1" applyFont="1" applyFill="1" applyBorder="1" applyAlignment="1" applyProtection="1">
      <alignment horizontal="center" vertical="center"/>
      <protection locked="0"/>
    </xf>
    <xf numFmtId="164" fontId="35" fillId="0" borderId="80" xfId="99" applyNumberFormat="1" applyFont="1" applyFill="1" applyBorder="1" applyAlignment="1" applyProtection="1">
      <alignment horizontal="center"/>
      <protection locked="0"/>
    </xf>
    <xf numFmtId="3" fontId="22" fillId="0" borderId="143" xfId="97" applyNumberFormat="1" applyFont="1" applyFill="1" applyBorder="1" applyAlignment="1" applyProtection="1">
      <alignment horizontal="right" vertical="center" wrapText="1"/>
      <protection/>
    </xf>
    <xf numFmtId="3" fontId="22" fillId="0" borderId="144" xfId="97" applyNumberFormat="1" applyFont="1" applyFill="1" applyBorder="1" applyAlignment="1" applyProtection="1">
      <alignment horizontal="right" vertical="center" wrapText="1"/>
      <protection/>
    </xf>
    <xf numFmtId="3" fontId="22" fillId="0" borderId="145" xfId="97" applyNumberFormat="1" applyFont="1" applyFill="1" applyBorder="1" applyAlignment="1" applyProtection="1">
      <alignment horizontal="right" vertical="center" wrapText="1"/>
      <protection/>
    </xf>
    <xf numFmtId="165" fontId="22" fillId="0" borderId="145" xfId="97" applyNumberFormat="1" applyFont="1" applyFill="1" applyBorder="1" applyAlignment="1" applyProtection="1">
      <alignment horizontal="right" vertical="center" wrapText="1"/>
      <protection/>
    </xf>
    <xf numFmtId="165" fontId="22" fillId="0" borderId="146" xfId="97" applyNumberFormat="1" applyFont="1" applyFill="1" applyBorder="1" applyAlignment="1" applyProtection="1">
      <alignment horizontal="right" vertical="center" wrapText="1"/>
      <protection/>
    </xf>
    <xf numFmtId="0" fontId="22" fillId="0" borderId="14" xfId="97" applyFont="1" applyFill="1" applyBorder="1" applyAlignment="1" applyProtection="1">
      <alignment horizontal="right" vertical="center" wrapText="1"/>
      <protection/>
    </xf>
    <xf numFmtId="0" fontId="22" fillId="0" borderId="16" xfId="97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3" fontId="22" fillId="0" borderId="61" xfId="0" applyNumberFormat="1" applyFont="1" applyFill="1" applyBorder="1" applyAlignment="1" applyProtection="1">
      <alignment horizontal="center" vertical="center"/>
      <protection hidden="1"/>
    </xf>
    <xf numFmtId="3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3" fontId="22" fillId="0" borderId="147" xfId="0" applyNumberFormat="1" applyFont="1" applyFill="1" applyBorder="1" applyAlignment="1" applyProtection="1">
      <alignment horizontal="center" vertical="center"/>
      <protection hidden="1"/>
    </xf>
    <xf numFmtId="165" fontId="22" fillId="0" borderId="148" xfId="0" applyNumberFormat="1" applyFont="1" applyFill="1" applyBorder="1" applyAlignment="1" applyProtection="1">
      <alignment horizontal="center" vertical="center"/>
      <protection hidden="1"/>
    </xf>
    <xf numFmtId="165" fontId="22" fillId="0" borderId="61" xfId="0" applyNumberFormat="1" applyFont="1" applyFill="1" applyBorder="1" applyAlignment="1" applyProtection="1">
      <alignment horizontal="center" vertical="center"/>
      <protection hidden="1"/>
    </xf>
    <xf numFmtId="165" fontId="22" fillId="0" borderId="62" xfId="0" applyNumberFormat="1" applyFont="1" applyFill="1" applyBorder="1" applyAlignment="1" applyProtection="1">
      <alignment horizontal="center" vertical="center"/>
      <protection hidden="1"/>
    </xf>
    <xf numFmtId="165" fontId="22" fillId="0" borderId="63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92" xfId="96" applyNumberFormat="1" applyFont="1" applyFill="1" applyBorder="1" applyAlignment="1">
      <alignment horizontal="center" vertical="center"/>
      <protection/>
    </xf>
    <xf numFmtId="0" fontId="22" fillId="0" borderId="28" xfId="0" applyFont="1" applyFill="1" applyBorder="1" applyAlignment="1">
      <alignment horizontal="left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2" fillId="0" borderId="66" xfId="9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20" fillId="0" borderId="149" xfId="97" applyFont="1" applyFill="1" applyBorder="1" applyAlignment="1" applyProtection="1">
      <alignment horizontal="left" vertical="center" wrapText="1"/>
      <protection locked="0"/>
    </xf>
    <xf numFmtId="0" fontId="37" fillId="0" borderId="150" xfId="101" applyFont="1" applyFill="1" applyBorder="1" applyAlignment="1" applyProtection="1">
      <alignment vertical="center"/>
      <protection locked="0"/>
    </xf>
    <xf numFmtId="3" fontId="40" fillId="0" borderId="61" xfId="0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164" fontId="40" fillId="0" borderId="63" xfId="0" applyNumberFormat="1" applyFont="1" applyFill="1" applyBorder="1" applyAlignment="1">
      <alignment horizontal="center" vertical="center"/>
    </xf>
    <xf numFmtId="164" fontId="35" fillId="0" borderId="151" xfId="99" applyNumberFormat="1" applyFont="1" applyFill="1" applyBorder="1" applyAlignment="1" applyProtection="1">
      <alignment horizontal="center"/>
      <protection locked="0"/>
    </xf>
    <xf numFmtId="164" fontId="35" fillId="0" borderId="152" xfId="99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3" fontId="20" fillId="0" borderId="10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8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wrapText="1"/>
    </xf>
    <xf numFmtId="0" fontId="35" fillId="0" borderId="154" xfId="93" applyFont="1" applyFill="1" applyBorder="1" applyAlignment="1">
      <alignment vertical="top" wrapText="1"/>
      <protection/>
    </xf>
    <xf numFmtId="0" fontId="19" fillId="0" borderId="90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1" fontId="35" fillId="0" borderId="156" xfId="93" applyNumberFormat="1" applyFont="1" applyFill="1" applyBorder="1" applyAlignment="1">
      <alignment horizontal="center"/>
      <protection/>
    </xf>
    <xf numFmtId="1" fontId="35" fillId="0" borderId="44" xfId="93" applyNumberFormat="1" applyFont="1" applyFill="1" applyBorder="1" applyAlignment="1">
      <alignment horizontal="center"/>
      <protection/>
    </xf>
    <xf numFmtId="164" fontId="35" fillId="0" borderId="125" xfId="93" applyNumberFormat="1" applyFont="1" applyFill="1" applyBorder="1" applyAlignment="1">
      <alignment horizontal="center"/>
      <protection/>
    </xf>
    <xf numFmtId="164" fontId="35" fillId="0" borderId="32" xfId="93" applyNumberFormat="1" applyFont="1" applyFill="1" applyBorder="1" applyAlignment="1">
      <alignment horizontal="center"/>
      <protection/>
    </xf>
    <xf numFmtId="164" fontId="35" fillId="0" borderId="44" xfId="99" applyNumberFormat="1" applyFont="1" applyFill="1" applyBorder="1" applyAlignment="1" applyProtection="1">
      <alignment horizontal="center" vertical="center"/>
      <protection locked="0"/>
    </xf>
    <xf numFmtId="164" fontId="35" fillId="0" borderId="30" xfId="99" applyNumberFormat="1" applyFont="1" applyFill="1" applyBorder="1" applyAlignment="1" applyProtection="1">
      <alignment horizontal="center"/>
      <protection locked="0"/>
    </xf>
    <xf numFmtId="164" fontId="35" fillId="0" borderId="157" xfId="99" applyNumberFormat="1" applyFont="1" applyFill="1" applyBorder="1" applyAlignment="1" applyProtection="1">
      <alignment horizontal="center"/>
      <protection locked="0"/>
    </xf>
    <xf numFmtId="164" fontId="35" fillId="0" borderId="158" xfId="99" applyNumberFormat="1" applyFont="1" applyFill="1" applyBorder="1" applyAlignment="1" applyProtection="1">
      <alignment horizontal="center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19" fillId="0" borderId="126" xfId="97" applyFont="1" applyFill="1" applyBorder="1" applyAlignment="1" applyProtection="1">
      <alignment horizontal="center" vertical="center" wrapText="1"/>
      <protection locked="0"/>
    </xf>
    <xf numFmtId="0" fontId="19" fillId="0" borderId="57" xfId="97" applyFont="1" applyFill="1" applyBorder="1" applyAlignment="1" applyProtection="1">
      <alignment horizontal="center" vertical="center" wrapText="1"/>
      <protection locked="0"/>
    </xf>
    <xf numFmtId="0" fontId="19" fillId="0" borderId="101" xfId="97" applyFont="1" applyFill="1" applyBorder="1" applyAlignment="1" applyProtection="1">
      <alignment horizontal="center" vertical="center" wrapText="1"/>
      <protection locked="0"/>
    </xf>
    <xf numFmtId="0" fontId="19" fillId="0" borderId="159" xfId="97" applyFont="1" applyFill="1" applyBorder="1" applyAlignment="1" applyProtection="1">
      <alignment horizontal="center" vertical="center" wrapText="1"/>
      <protection locked="0"/>
    </xf>
    <xf numFmtId="2" fontId="19" fillId="0" borderId="25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96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0" fontId="19" fillId="0" borderId="160" xfId="97" applyFont="1" applyFill="1" applyBorder="1" applyAlignment="1" applyProtection="1">
      <alignment horizontal="center" vertical="center" wrapText="1"/>
      <protection locked="0"/>
    </xf>
    <xf numFmtId="0" fontId="19" fillId="0" borderId="161" xfId="97" applyFont="1" applyFill="1" applyBorder="1" applyAlignment="1" applyProtection="1">
      <alignment horizontal="center" vertical="center" wrapText="1"/>
      <protection locked="0"/>
    </xf>
    <xf numFmtId="2" fontId="19" fillId="0" borderId="28" xfId="97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97" applyFont="1" applyFill="1" applyBorder="1" applyAlignment="1" applyProtection="1">
      <alignment horizontal="center" vertical="center" wrapText="1"/>
      <protection locked="0"/>
    </xf>
    <xf numFmtId="0" fontId="19" fillId="0" borderId="27" xfId="97" applyFont="1" applyFill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162" xfId="97" applyFont="1" applyFill="1" applyBorder="1" applyAlignment="1" applyProtection="1">
      <alignment horizontal="center" vertical="center" wrapText="1"/>
      <protection locked="0"/>
    </xf>
    <xf numFmtId="0" fontId="19" fillId="0" borderId="16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64" xfId="97" applyFont="1" applyFill="1" applyBorder="1" applyAlignment="1" applyProtection="1">
      <alignment horizontal="center" vertical="center" wrapText="1"/>
      <protection locked="0"/>
    </xf>
    <xf numFmtId="0" fontId="19" fillId="0" borderId="111" xfId="97" applyFont="1" applyFill="1" applyBorder="1" applyAlignment="1" applyProtection="1">
      <alignment horizontal="center" vertical="center" wrapText="1"/>
      <protection locked="0"/>
    </xf>
    <xf numFmtId="0" fontId="19" fillId="0" borderId="89" xfId="97" applyFont="1" applyFill="1" applyBorder="1" applyAlignment="1" applyProtection="1">
      <alignment horizontal="center" vertical="center" wrapText="1"/>
      <protection locked="0"/>
    </xf>
    <xf numFmtId="0" fontId="19" fillId="0" borderId="96" xfId="97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65" xfId="95" applyFont="1" applyFill="1" applyBorder="1" applyAlignment="1" applyProtection="1">
      <alignment horizontal="center" vertical="center" wrapText="1"/>
      <protection locked="0"/>
    </xf>
    <xf numFmtId="0" fontId="19" fillId="0" borderId="104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53" xfId="0" applyFont="1" applyFill="1" applyBorder="1" applyAlignment="1" applyProtection="1">
      <alignment horizontal="center" vertical="center" wrapText="1"/>
      <protection locked="0"/>
    </xf>
    <xf numFmtId="184" fontId="3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9" fillId="0" borderId="166" xfId="96" applyFont="1" applyFill="1" applyBorder="1" applyAlignment="1">
      <alignment horizontal="center" vertical="center" wrapText="1"/>
      <protection/>
    </xf>
    <xf numFmtId="0" fontId="19" fillId="0" borderId="167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 wrapText="1"/>
      <protection/>
    </xf>
    <xf numFmtId="0" fontId="19" fillId="0" borderId="79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0" borderId="47" xfId="96" applyFont="1" applyFill="1" applyBorder="1" applyAlignment="1">
      <alignment horizontal="center" vertical="center"/>
      <protection/>
    </xf>
    <xf numFmtId="14" fontId="33" fillId="0" borderId="109" xfId="96" applyNumberFormat="1" applyFont="1" applyFill="1" applyBorder="1" applyAlignment="1">
      <alignment/>
      <protection/>
    </xf>
    <xf numFmtId="0" fontId="33" fillId="0" borderId="109" xfId="96" applyFont="1" applyFill="1" applyBorder="1" applyAlignment="1">
      <alignment/>
      <protection/>
    </xf>
    <xf numFmtId="14" fontId="33" fillId="0" borderId="0" xfId="9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2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ill="1" applyAlignment="1">
      <alignment wrapText="1"/>
    </xf>
    <xf numFmtId="0" fontId="19" fillId="0" borderId="48" xfId="0" applyFont="1" applyFill="1" applyBorder="1" applyAlignment="1" applyProtection="1">
      <alignment horizontal="center" vertical="center"/>
      <protection hidden="1"/>
    </xf>
    <xf numFmtId="0" fontId="19" fillId="0" borderId="46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/>
      <protection hidden="1"/>
    </xf>
    <xf numFmtId="0" fontId="19" fillId="0" borderId="4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168" xfId="0" applyFont="1" applyFill="1" applyBorder="1" applyAlignment="1">
      <alignment horizontal="center" vertical="center"/>
    </xf>
    <xf numFmtId="0" fontId="38" fillId="0" borderId="169" xfId="0" applyFont="1" applyFill="1" applyBorder="1" applyAlignment="1">
      <alignment horizontal="center" vertical="center"/>
    </xf>
    <xf numFmtId="0" fontId="38" fillId="0" borderId="17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 applyProtection="1">
      <alignment horizontal="center" vertical="center" wrapText="1"/>
      <protection locked="0"/>
    </xf>
    <xf numFmtId="0" fontId="33" fillId="0" borderId="56" xfId="0" applyFont="1" applyFill="1" applyBorder="1" applyAlignment="1" applyProtection="1">
      <alignment horizontal="center" vertical="center" wrapText="1"/>
      <protection locked="0"/>
    </xf>
    <xf numFmtId="0" fontId="33" fillId="0" borderId="79" xfId="0" applyFont="1" applyFill="1" applyBorder="1" applyAlignment="1" applyProtection="1">
      <alignment horizontal="center" vertical="center" wrapText="1"/>
      <protection locked="0"/>
    </xf>
    <xf numFmtId="0" fontId="33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71" xfId="99" applyFont="1" applyFill="1" applyBorder="1" applyAlignment="1" applyProtection="1">
      <alignment horizontal="center" vertical="center" wrapText="1"/>
      <protection locked="0"/>
    </xf>
    <xf numFmtId="0" fontId="35" fillId="0" borderId="172" xfId="99" applyFont="1" applyFill="1" applyBorder="1" applyAlignment="1" applyProtection="1">
      <alignment horizontal="center" vertical="center" wrapText="1"/>
      <protection locked="0"/>
    </xf>
    <xf numFmtId="0" fontId="35" fillId="0" borderId="173" xfId="99" applyFont="1" applyFill="1" applyBorder="1" applyAlignment="1" applyProtection="1">
      <alignment horizontal="center" vertical="center" wrapText="1"/>
      <protection locked="0"/>
    </xf>
    <xf numFmtId="0" fontId="35" fillId="0" borderId="174" xfId="99" applyFont="1" applyFill="1" applyBorder="1" applyAlignment="1" applyProtection="1">
      <alignment horizontal="center"/>
      <protection locked="0"/>
    </xf>
    <xf numFmtId="0" fontId="35" fillId="0" borderId="175" xfId="99" applyFont="1" applyFill="1" applyBorder="1" applyAlignment="1" applyProtection="1">
      <alignment horizontal="center"/>
      <protection locked="0"/>
    </xf>
    <xf numFmtId="0" fontId="35" fillId="0" borderId="176" xfId="99" applyFont="1" applyFill="1" applyBorder="1" applyAlignment="1" applyProtection="1">
      <alignment horizontal="center"/>
      <protection locked="0"/>
    </xf>
    <xf numFmtId="0" fontId="35" fillId="0" borderId="177" xfId="93" applyFont="1" applyFill="1" applyBorder="1" applyAlignment="1">
      <alignment horizontal="center" vertical="center"/>
      <protection/>
    </xf>
    <xf numFmtId="0" fontId="35" fillId="0" borderId="175" xfId="93" applyFont="1" applyFill="1" applyBorder="1" applyAlignment="1">
      <alignment horizontal="center" vertical="center"/>
      <protection/>
    </xf>
    <xf numFmtId="0" fontId="35" fillId="0" borderId="178" xfId="93" applyFont="1" applyFill="1" applyBorder="1" applyAlignment="1">
      <alignment horizontal="center" vertical="center"/>
      <protection/>
    </xf>
    <xf numFmtId="0" fontId="35" fillId="0" borderId="105" xfId="93" applyFont="1" applyFill="1" applyBorder="1" applyAlignment="1">
      <alignment horizontal="center" vertical="center"/>
      <protection/>
    </xf>
    <xf numFmtId="0" fontId="35" fillId="0" borderId="85" xfId="93" applyFont="1" applyFill="1" applyBorder="1" applyAlignment="1">
      <alignment horizontal="center" vertical="center"/>
      <protection/>
    </xf>
    <xf numFmtId="0" fontId="35" fillId="0" borderId="106" xfId="93" applyFont="1" applyFill="1" applyBorder="1" applyAlignment="1">
      <alignment horizontal="center" vertical="center"/>
      <protection/>
    </xf>
    <xf numFmtId="0" fontId="35" fillId="0" borderId="111" xfId="100" applyFont="1" applyFill="1" applyBorder="1" applyAlignment="1" applyProtection="1">
      <alignment horizontal="left" vertical="center"/>
      <protection locked="0"/>
    </xf>
    <xf numFmtId="0" fontId="35" fillId="0" borderId="91" xfId="100" applyFont="1" applyFill="1" applyBorder="1" applyAlignment="1" applyProtection="1">
      <alignment horizontal="left" vertical="center"/>
      <protection locked="0"/>
    </xf>
    <xf numFmtId="0" fontId="35" fillId="0" borderId="111" xfId="99" applyFont="1" applyFill="1" applyBorder="1" applyAlignment="1" applyProtection="1">
      <alignment horizontal="center"/>
      <protection locked="0"/>
    </xf>
    <xf numFmtId="0" fontId="35" fillId="0" borderId="89" xfId="99" applyFont="1" applyFill="1" applyBorder="1" applyAlignment="1" applyProtection="1">
      <alignment horizontal="center"/>
      <protection locked="0"/>
    </xf>
    <xf numFmtId="0" fontId="35" fillId="0" borderId="91" xfId="99" applyFont="1" applyFill="1" applyBorder="1" applyAlignment="1" applyProtection="1">
      <alignment horizontal="center"/>
      <protection locked="0"/>
    </xf>
    <xf numFmtId="0" fontId="35" fillId="0" borderId="124" xfId="99" applyFont="1" applyFill="1" applyBorder="1" applyAlignment="1" applyProtection="1">
      <alignment horizontal="center" vertical="center" wrapText="1"/>
      <protection locked="0"/>
    </xf>
    <xf numFmtId="0" fontId="35" fillId="0" borderId="81" xfId="99" applyFont="1" applyFill="1" applyBorder="1" applyAlignment="1" applyProtection="1">
      <alignment horizontal="center"/>
      <protection locked="0"/>
    </xf>
    <xf numFmtId="0" fontId="35" fillId="0" borderId="83" xfId="99" applyFont="1" applyFill="1" applyBorder="1" applyAlignment="1" applyProtection="1">
      <alignment horizontal="center"/>
      <protection locked="0"/>
    </xf>
    <xf numFmtId="0" fontId="35" fillId="0" borderId="174" xfId="100" applyFont="1" applyFill="1" applyBorder="1" applyAlignment="1" applyProtection="1">
      <alignment horizontal="center"/>
      <protection locked="0"/>
    </xf>
    <xf numFmtId="0" fontId="35" fillId="0" borderId="175" xfId="100" applyFont="1" applyFill="1" applyBorder="1" applyAlignment="1" applyProtection="1">
      <alignment horizontal="center"/>
      <protection locked="0"/>
    </xf>
    <xf numFmtId="0" fontId="35" fillId="0" borderId="176" xfId="100" applyFont="1" applyFill="1" applyBorder="1" applyAlignment="1" applyProtection="1">
      <alignment horizontal="center"/>
      <protection locked="0"/>
    </xf>
    <xf numFmtId="0" fontId="35" fillId="0" borderId="85" xfId="99" applyFont="1" applyFill="1" applyBorder="1" applyAlignment="1" applyProtection="1">
      <alignment horizontal="center"/>
      <protection locked="0"/>
    </xf>
    <xf numFmtId="0" fontId="35" fillId="0" borderId="116" xfId="99" applyFont="1" applyFill="1" applyBorder="1" applyAlignment="1" applyProtection="1">
      <alignment horizontal="center"/>
      <protection locked="0"/>
    </xf>
    <xf numFmtId="0" fontId="35" fillId="0" borderId="179" xfId="99" applyFont="1" applyFill="1" applyBorder="1" applyAlignment="1" applyProtection="1">
      <alignment horizontal="center"/>
      <protection locked="0"/>
    </xf>
    <xf numFmtId="0" fontId="35" fillId="0" borderId="180" xfId="99" applyFont="1" applyFill="1" applyBorder="1" applyAlignment="1" applyProtection="1">
      <alignment horizontal="center"/>
      <protection locked="0"/>
    </xf>
    <xf numFmtId="0" fontId="35" fillId="0" borderId="179" xfId="93" applyFont="1" applyFill="1" applyBorder="1" applyAlignment="1">
      <alignment horizontal="center"/>
      <protection/>
    </xf>
    <xf numFmtId="0" fontId="35" fillId="0" borderId="180" xfId="93" applyFont="1" applyFill="1" applyBorder="1" applyAlignment="1">
      <alignment horizontal="center"/>
      <protection/>
    </xf>
    <xf numFmtId="0" fontId="35" fillId="0" borderId="181" xfId="93" applyFont="1" applyFill="1" applyBorder="1" applyAlignment="1">
      <alignment horizontal="center"/>
      <protection/>
    </xf>
    <xf numFmtId="0" fontId="35" fillId="0" borderId="127" xfId="99" applyFont="1" applyFill="1" applyBorder="1" applyAlignment="1" applyProtection="1">
      <alignment horizontal="center" vertical="center"/>
      <protection locked="0"/>
    </xf>
    <xf numFmtId="0" fontId="35" fillId="0" borderId="116" xfId="99" applyFont="1" applyFill="1" applyBorder="1" applyAlignment="1" applyProtection="1">
      <alignment horizontal="center" vertical="center"/>
      <protection locked="0"/>
    </xf>
    <xf numFmtId="0" fontId="35" fillId="0" borderId="8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12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7.00390625" style="4" customWidth="1"/>
    <col min="44" max="44" width="5.75390625" style="4" customWidth="1"/>
    <col min="45" max="45" width="6.125" style="4" customWidth="1"/>
    <col min="46" max="46" width="7.25390625" style="4" customWidth="1"/>
    <col min="47" max="47" width="5.875" style="4" bestFit="1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customWidth="1"/>
    <col min="54" max="54" width="6.375" style="4" customWidth="1"/>
    <col min="55" max="55" width="7.00390625" style="4" customWidth="1"/>
    <col min="56" max="56" width="7.875" style="4" customWidth="1"/>
    <col min="57" max="57" width="5.875" style="4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customWidth="1"/>
    <col min="69" max="69" width="5.875" style="4" customWidth="1"/>
    <col min="70" max="70" width="6.125" style="4" customWidth="1"/>
    <col min="71" max="71" width="5.75390625" style="4" customWidth="1"/>
    <col min="72" max="72" width="5.00390625" style="4" bestFit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19.5" customHeight="1">
      <c r="A1" s="1"/>
      <c r="B1" s="2"/>
      <c r="C1" s="619" t="s">
        <v>87</v>
      </c>
      <c r="D1" s="619"/>
      <c r="E1" s="619"/>
      <c r="F1" s="619"/>
      <c r="G1" s="619"/>
      <c r="H1" s="619"/>
      <c r="I1" s="619"/>
      <c r="J1" s="619"/>
      <c r="K1" s="619"/>
      <c r="L1" s="619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3"/>
      <c r="AY1" s="3"/>
      <c r="AZ1" s="3"/>
      <c r="BA1" s="3"/>
      <c r="BB1" s="3"/>
      <c r="BC1" s="656">
        <v>43406</v>
      </c>
      <c r="BD1" s="657"/>
      <c r="BE1" s="657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527"/>
      <c r="AY2" s="528"/>
      <c r="AZ2" s="528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658" t="s">
        <v>16</v>
      </c>
      <c r="B3" s="660" t="s">
        <v>44</v>
      </c>
      <c r="C3" s="662" t="s">
        <v>45</v>
      </c>
      <c r="D3" s="663"/>
      <c r="E3" s="663"/>
      <c r="F3" s="663"/>
      <c r="G3" s="630"/>
      <c r="H3" s="642" t="s">
        <v>46</v>
      </c>
      <c r="I3" s="631"/>
      <c r="J3" s="631"/>
      <c r="K3" s="631"/>
      <c r="L3" s="621"/>
      <c r="M3" s="640" t="s">
        <v>47</v>
      </c>
      <c r="N3" s="640"/>
      <c r="O3" s="640"/>
      <c r="P3" s="640"/>
      <c r="Q3" s="643"/>
      <c r="R3" s="631" t="s">
        <v>48</v>
      </c>
      <c r="S3" s="640"/>
      <c r="T3" s="640"/>
      <c r="U3" s="640"/>
      <c r="V3" s="641"/>
      <c r="W3" s="642" t="s">
        <v>49</v>
      </c>
      <c r="X3" s="642"/>
      <c r="Y3" s="642"/>
      <c r="Z3" s="642"/>
      <c r="AA3" s="664"/>
      <c r="AB3" s="640" t="s">
        <v>50</v>
      </c>
      <c r="AC3" s="640"/>
      <c r="AD3" s="640"/>
      <c r="AE3" s="640"/>
      <c r="AF3" s="641"/>
      <c r="AG3" s="647" t="s">
        <v>51</v>
      </c>
      <c r="AH3" s="647"/>
      <c r="AI3" s="647"/>
      <c r="AJ3" s="647"/>
      <c r="AK3" s="648"/>
      <c r="AL3" s="640" t="s">
        <v>69</v>
      </c>
      <c r="AM3" s="640"/>
      <c r="AN3" s="640"/>
      <c r="AO3" s="640"/>
      <c r="AP3" s="641"/>
      <c r="AQ3" s="652" t="s">
        <v>52</v>
      </c>
      <c r="AR3" s="652"/>
      <c r="AS3" s="652"/>
      <c r="AT3" s="652"/>
      <c r="AU3" s="653"/>
      <c r="AV3" s="640" t="s">
        <v>53</v>
      </c>
      <c r="AW3" s="640"/>
      <c r="AX3" s="640"/>
      <c r="AY3" s="640"/>
      <c r="AZ3" s="641"/>
      <c r="BA3" s="654" t="s">
        <v>54</v>
      </c>
      <c r="BB3" s="654"/>
      <c r="BC3" s="654"/>
      <c r="BD3" s="654"/>
      <c r="BE3" s="655"/>
      <c r="BF3" s="642" t="s">
        <v>55</v>
      </c>
      <c r="BG3" s="642"/>
      <c r="BH3" s="642"/>
      <c r="BI3" s="642"/>
      <c r="BJ3" s="643"/>
      <c r="BK3" s="644" t="s">
        <v>56</v>
      </c>
      <c r="BL3" s="645"/>
      <c r="BM3" s="645"/>
      <c r="BN3" s="645"/>
      <c r="BO3" s="646"/>
      <c r="BP3" s="649" t="s">
        <v>57</v>
      </c>
      <c r="BQ3" s="649"/>
      <c r="BR3" s="649"/>
      <c r="BS3" s="649"/>
      <c r="BT3" s="649"/>
      <c r="BU3" s="640" t="s">
        <v>58</v>
      </c>
      <c r="BV3" s="650"/>
      <c r="BW3" s="650"/>
      <c r="BX3" s="650"/>
      <c r="BY3" s="651"/>
    </row>
    <row r="4" spans="1:77" ht="123" customHeight="1" thickBot="1">
      <c r="A4" s="659"/>
      <c r="B4" s="661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4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64" t="s">
        <v>65</v>
      </c>
      <c r="AR4" s="165" t="s">
        <v>36</v>
      </c>
      <c r="AS4" s="165" t="s">
        <v>0</v>
      </c>
      <c r="AT4" s="165" t="s">
        <v>37</v>
      </c>
      <c r="AU4" s="166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228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5"/>
      <c r="R5" s="83"/>
      <c r="S5" s="49"/>
      <c r="T5" s="50"/>
      <c r="U5" s="49"/>
      <c r="V5" s="51"/>
      <c r="W5" s="129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84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351" customFormat="1" ht="15.75" customHeight="1">
      <c r="A6" s="322" t="s">
        <v>17</v>
      </c>
      <c r="B6" s="187"/>
      <c r="C6" s="300">
        <f aca="true" t="shared" si="0" ref="C6:C25">SUM(H6+M6+R6+W6+AB6+AG6+AL6+AQ6+AV6+BA6+BF6+BK6+BP6+BU6)</f>
        <v>6531</v>
      </c>
      <c r="D6" s="301">
        <f aca="true" t="shared" si="1" ref="D6:D25">I6+N6+S6+X6+AC6+AH6+AM6+AR6+AW6+BB6+BG6+BL6+BQ6+BV6</f>
        <v>6531</v>
      </c>
      <c r="E6" s="302">
        <f aca="true" t="shared" si="2" ref="E6:E25">D6/C6*100</f>
        <v>100</v>
      </c>
      <c r="F6" s="303">
        <f aca="true" t="shared" si="3" ref="F6:F24">K6+P6+U6+Z6+AE6+AJ6+AO6+AT6+AY6+BD6+BI6+BN6+BS6+BX6</f>
        <v>11591</v>
      </c>
      <c r="G6" s="304">
        <f aca="true" t="shared" si="4" ref="G6:G26">F6/D6*10</f>
        <v>17.747664982391672</v>
      </c>
      <c r="H6" s="305">
        <v>2439</v>
      </c>
      <c r="I6" s="306">
        <v>2439</v>
      </c>
      <c r="J6" s="307">
        <f aca="true" t="shared" si="5" ref="J6:J26">I6/H6*100</f>
        <v>100</v>
      </c>
      <c r="K6" s="308">
        <v>4880</v>
      </c>
      <c r="L6" s="309">
        <f aca="true" t="shared" si="6" ref="L6:L26">K6/I6*10</f>
        <v>20.00820008200082</v>
      </c>
      <c r="M6" s="310">
        <v>255</v>
      </c>
      <c r="N6" s="311">
        <v>255</v>
      </c>
      <c r="O6" s="307">
        <f aca="true" t="shared" si="7" ref="O6:O14">N6/M6*100</f>
        <v>100</v>
      </c>
      <c r="P6" s="311">
        <v>528</v>
      </c>
      <c r="Q6" s="312">
        <f aca="true" t="shared" si="8" ref="Q6:Q14">P6/N6*10</f>
        <v>20.705882352941178</v>
      </c>
      <c r="R6" s="200"/>
      <c r="S6" s="325"/>
      <c r="T6" s="326"/>
      <c r="U6" s="325"/>
      <c r="V6" s="327"/>
      <c r="W6" s="328">
        <v>230</v>
      </c>
      <c r="X6" s="329">
        <v>230</v>
      </c>
      <c r="Y6" s="307">
        <f>X6/W6*100</f>
        <v>100</v>
      </c>
      <c r="Z6" s="308">
        <v>294</v>
      </c>
      <c r="AA6" s="327">
        <f>Z6/X6*10</f>
        <v>12.782608695652174</v>
      </c>
      <c r="AB6" s="330">
        <v>549</v>
      </c>
      <c r="AC6" s="331">
        <v>549</v>
      </c>
      <c r="AD6" s="332">
        <f aca="true" t="shared" si="9" ref="AD6:AD19">AC6/AB6*100</f>
        <v>100</v>
      </c>
      <c r="AE6" s="331">
        <v>1028</v>
      </c>
      <c r="AF6" s="333">
        <f aca="true" t="shared" si="10" ref="AF6:AF19">AE6/AC6*10</f>
        <v>18.72495446265938</v>
      </c>
      <c r="AG6" s="330">
        <v>120</v>
      </c>
      <c r="AH6" s="334">
        <v>120</v>
      </c>
      <c r="AI6" s="335">
        <f aca="true" t="shared" si="11" ref="AI6:AI26">AH6/AG6*100</f>
        <v>100</v>
      </c>
      <c r="AJ6" s="334">
        <v>228</v>
      </c>
      <c r="AK6" s="336">
        <f aca="true" t="shared" si="12" ref="AK6:AK26">AJ6/AH6*10</f>
        <v>19</v>
      </c>
      <c r="AL6" s="330">
        <v>2548</v>
      </c>
      <c r="AM6" s="331">
        <v>2548</v>
      </c>
      <c r="AN6" s="337">
        <f aca="true" t="shared" si="13" ref="AN6:AN26">AM6/AL6*100</f>
        <v>100</v>
      </c>
      <c r="AO6" s="331">
        <v>4226</v>
      </c>
      <c r="AP6" s="338">
        <f aca="true" t="shared" si="14" ref="AP6:AP26">AO6/AM6*10</f>
        <v>16.585557299843014</v>
      </c>
      <c r="AQ6" s="339">
        <v>90</v>
      </c>
      <c r="AR6" s="340">
        <v>90</v>
      </c>
      <c r="AS6" s="220">
        <f>AR6/AQ6*100</f>
        <v>100</v>
      </c>
      <c r="AT6" s="340">
        <v>135</v>
      </c>
      <c r="AU6" s="230">
        <f>AT6/AR6*10</f>
        <v>15</v>
      </c>
      <c r="AV6" s="342"/>
      <c r="AW6" s="340"/>
      <c r="AX6" s="340"/>
      <c r="AY6" s="340"/>
      <c r="AZ6" s="341"/>
      <c r="BA6" s="330">
        <v>250</v>
      </c>
      <c r="BB6" s="334">
        <v>250</v>
      </c>
      <c r="BC6" s="307">
        <f>BB6/BA6*100</f>
        <v>100</v>
      </c>
      <c r="BD6" s="334">
        <v>207</v>
      </c>
      <c r="BE6" s="338">
        <f>BD6/BB6*10</f>
        <v>8.28</v>
      </c>
      <c r="BF6" s="343">
        <v>50</v>
      </c>
      <c r="BG6" s="344">
        <v>50</v>
      </c>
      <c r="BH6" s="345">
        <f>BG6/BF6*100</f>
        <v>100</v>
      </c>
      <c r="BI6" s="344">
        <v>65</v>
      </c>
      <c r="BJ6" s="346">
        <f>BI6/BG6*10</f>
        <v>13</v>
      </c>
      <c r="BK6" s="342"/>
      <c r="BL6" s="344"/>
      <c r="BM6" s="344"/>
      <c r="BN6" s="344"/>
      <c r="BO6" s="347"/>
      <c r="BP6" s="348"/>
      <c r="BQ6" s="344"/>
      <c r="BR6" s="344"/>
      <c r="BS6" s="344"/>
      <c r="BT6" s="349"/>
      <c r="BU6" s="350"/>
      <c r="BV6" s="227"/>
      <c r="BW6" s="227"/>
      <c r="BX6" s="227"/>
      <c r="BY6" s="298"/>
    </row>
    <row r="7" spans="1:77" s="13" customFormat="1" ht="15.75" customHeight="1">
      <c r="A7" s="163" t="s">
        <v>18</v>
      </c>
      <c r="B7" s="187"/>
      <c r="C7" s="188">
        <f t="shared" si="0"/>
        <v>21782</v>
      </c>
      <c r="D7" s="189">
        <f t="shared" si="1"/>
        <v>21747</v>
      </c>
      <c r="E7" s="190">
        <f t="shared" si="2"/>
        <v>99.83931686713801</v>
      </c>
      <c r="F7" s="191">
        <f t="shared" si="3"/>
        <v>40459</v>
      </c>
      <c r="G7" s="72">
        <f t="shared" si="4"/>
        <v>18.604405205315675</v>
      </c>
      <c r="H7" s="192">
        <v>9463</v>
      </c>
      <c r="I7" s="193">
        <v>9463</v>
      </c>
      <c r="J7" s="194">
        <f t="shared" si="5"/>
        <v>100</v>
      </c>
      <c r="K7" s="195">
        <v>18407</v>
      </c>
      <c r="L7" s="196">
        <f t="shared" si="6"/>
        <v>19.45154813484096</v>
      </c>
      <c r="M7" s="197">
        <v>1469</v>
      </c>
      <c r="N7" s="198">
        <v>1469</v>
      </c>
      <c r="O7" s="194">
        <f t="shared" si="7"/>
        <v>100</v>
      </c>
      <c r="P7" s="198">
        <v>3253</v>
      </c>
      <c r="Q7" s="199">
        <f t="shared" si="8"/>
        <v>22.144315861130018</v>
      </c>
      <c r="R7" s="200"/>
      <c r="S7" s="201"/>
      <c r="T7" s="202"/>
      <c r="U7" s="201"/>
      <c r="V7" s="203"/>
      <c r="W7" s="204">
        <v>544</v>
      </c>
      <c r="X7" s="205">
        <v>544</v>
      </c>
      <c r="Y7" s="194">
        <f>X7/W7*100</f>
        <v>100</v>
      </c>
      <c r="Z7" s="195">
        <v>538</v>
      </c>
      <c r="AA7" s="203">
        <f>Z7/X7*10</f>
        <v>9.889705882352942</v>
      </c>
      <c r="AB7" s="206">
        <v>3171</v>
      </c>
      <c r="AC7" s="207">
        <v>3171</v>
      </c>
      <c r="AD7" s="208">
        <f t="shared" si="9"/>
        <v>100</v>
      </c>
      <c r="AE7" s="207">
        <v>6171</v>
      </c>
      <c r="AF7" s="209">
        <f t="shared" si="10"/>
        <v>19.46073793755913</v>
      </c>
      <c r="AG7" s="206">
        <v>4886</v>
      </c>
      <c r="AH7" s="210">
        <v>4886</v>
      </c>
      <c r="AI7" s="211">
        <f t="shared" si="11"/>
        <v>100</v>
      </c>
      <c r="AJ7" s="210">
        <v>8927</v>
      </c>
      <c r="AK7" s="212">
        <f t="shared" si="12"/>
        <v>18.270568972574704</v>
      </c>
      <c r="AL7" s="206">
        <v>2022</v>
      </c>
      <c r="AM7" s="207">
        <v>2022</v>
      </c>
      <c r="AN7" s="213">
        <f t="shared" si="13"/>
        <v>100</v>
      </c>
      <c r="AO7" s="207">
        <v>3032</v>
      </c>
      <c r="AP7" s="214">
        <f t="shared" si="14"/>
        <v>14.99505440158259</v>
      </c>
      <c r="AQ7" s="215">
        <v>35</v>
      </c>
      <c r="AR7" s="216"/>
      <c r="AS7" s="220"/>
      <c r="AT7" s="216"/>
      <c r="AU7" s="230"/>
      <c r="AV7" s="219"/>
      <c r="AW7" s="216"/>
      <c r="AX7" s="216"/>
      <c r="AY7" s="216"/>
      <c r="AZ7" s="221"/>
      <c r="BA7" s="206">
        <v>28</v>
      </c>
      <c r="BB7" s="210">
        <v>28</v>
      </c>
      <c r="BC7" s="194">
        <f>BB7/BA7*100</f>
        <v>100</v>
      </c>
      <c r="BD7" s="210">
        <v>3</v>
      </c>
      <c r="BE7" s="214">
        <f>BD7/BB7*10</f>
        <v>1.0714285714285714</v>
      </c>
      <c r="BF7" s="222">
        <v>45</v>
      </c>
      <c r="BG7" s="223">
        <v>45</v>
      </c>
      <c r="BH7" s="220">
        <f>BG7/BF7*100</f>
        <v>100</v>
      </c>
      <c r="BI7" s="223">
        <v>90</v>
      </c>
      <c r="BJ7" s="229">
        <f>BI7/BG7*10</f>
        <v>20</v>
      </c>
      <c r="BK7" s="219"/>
      <c r="BL7" s="223"/>
      <c r="BM7" s="223"/>
      <c r="BN7" s="223"/>
      <c r="BO7" s="224"/>
      <c r="BP7" s="225">
        <v>59</v>
      </c>
      <c r="BQ7" s="223">
        <v>59</v>
      </c>
      <c r="BR7" s="217">
        <f>BQ7/BP7*100</f>
        <v>100</v>
      </c>
      <c r="BS7" s="223">
        <v>32</v>
      </c>
      <c r="BT7" s="218">
        <f>BS7/BQ7*10</f>
        <v>5.423728813559322</v>
      </c>
      <c r="BU7" s="226">
        <v>60</v>
      </c>
      <c r="BV7" s="227">
        <v>60</v>
      </c>
      <c r="BW7" s="213">
        <f>BV7/BU7*100</f>
        <v>100</v>
      </c>
      <c r="BX7" s="227">
        <v>6</v>
      </c>
      <c r="BY7" s="214">
        <f>BX7/BV7*10</f>
        <v>1</v>
      </c>
    </row>
    <row r="8" spans="1:77" s="351" customFormat="1" ht="15.75" customHeight="1">
      <c r="A8" s="163" t="s">
        <v>2</v>
      </c>
      <c r="B8" s="187"/>
      <c r="C8" s="300">
        <f t="shared" si="0"/>
        <v>5957</v>
      </c>
      <c r="D8" s="301">
        <f t="shared" si="1"/>
        <v>5957</v>
      </c>
      <c r="E8" s="302">
        <f t="shared" si="2"/>
        <v>100</v>
      </c>
      <c r="F8" s="303">
        <f t="shared" si="3"/>
        <v>6944</v>
      </c>
      <c r="G8" s="304">
        <f t="shared" si="4"/>
        <v>11.656874265569918</v>
      </c>
      <c r="H8" s="305">
        <v>1710</v>
      </c>
      <c r="I8" s="306">
        <v>1710</v>
      </c>
      <c r="J8" s="307">
        <f t="shared" si="5"/>
        <v>100</v>
      </c>
      <c r="K8" s="308">
        <v>2900</v>
      </c>
      <c r="L8" s="309">
        <f t="shared" si="6"/>
        <v>16.95906432748538</v>
      </c>
      <c r="M8" s="310">
        <v>420</v>
      </c>
      <c r="N8" s="311">
        <v>420</v>
      </c>
      <c r="O8" s="307">
        <f t="shared" si="7"/>
        <v>100</v>
      </c>
      <c r="P8" s="311">
        <v>475</v>
      </c>
      <c r="Q8" s="312">
        <f t="shared" si="8"/>
        <v>11.30952380952381</v>
      </c>
      <c r="R8" s="200">
        <v>80</v>
      </c>
      <c r="S8" s="325">
        <v>80</v>
      </c>
      <c r="T8" s="326">
        <f>S8/R8*100</f>
        <v>100</v>
      </c>
      <c r="U8" s="325">
        <v>80</v>
      </c>
      <c r="V8" s="327">
        <f>U8/S8*10</f>
        <v>10</v>
      </c>
      <c r="W8" s="328"/>
      <c r="X8" s="329"/>
      <c r="Y8" s="307"/>
      <c r="Z8" s="308"/>
      <c r="AA8" s="327"/>
      <c r="AB8" s="330">
        <v>777</v>
      </c>
      <c r="AC8" s="331">
        <v>777</v>
      </c>
      <c r="AD8" s="332">
        <f t="shared" si="9"/>
        <v>100</v>
      </c>
      <c r="AE8" s="331">
        <v>931</v>
      </c>
      <c r="AF8" s="333">
        <f t="shared" si="10"/>
        <v>11.981981981981981</v>
      </c>
      <c r="AG8" s="330">
        <v>787</v>
      </c>
      <c r="AH8" s="334">
        <v>787</v>
      </c>
      <c r="AI8" s="335">
        <f t="shared" si="11"/>
        <v>100</v>
      </c>
      <c r="AJ8" s="334">
        <v>1101</v>
      </c>
      <c r="AK8" s="336">
        <f t="shared" si="12"/>
        <v>13.989834815756035</v>
      </c>
      <c r="AL8" s="330">
        <v>1000</v>
      </c>
      <c r="AM8" s="331">
        <v>1000</v>
      </c>
      <c r="AN8" s="337">
        <f t="shared" si="13"/>
        <v>100</v>
      </c>
      <c r="AO8" s="331">
        <v>1144</v>
      </c>
      <c r="AP8" s="338">
        <f t="shared" si="14"/>
        <v>11.44</v>
      </c>
      <c r="AQ8" s="339"/>
      <c r="AR8" s="340"/>
      <c r="AS8" s="220"/>
      <c r="AT8" s="340"/>
      <c r="AU8" s="230"/>
      <c r="AV8" s="342"/>
      <c r="AW8" s="340"/>
      <c r="AX8" s="340"/>
      <c r="AY8" s="340"/>
      <c r="AZ8" s="341"/>
      <c r="BA8" s="330">
        <v>483</v>
      </c>
      <c r="BB8" s="334">
        <v>483</v>
      </c>
      <c r="BC8" s="307">
        <f>BB8/BA8*100</f>
        <v>100</v>
      </c>
      <c r="BD8" s="334">
        <v>193</v>
      </c>
      <c r="BE8" s="338">
        <f>BD8/BB8*10</f>
        <v>3.995859213250518</v>
      </c>
      <c r="BF8" s="343"/>
      <c r="BG8" s="344"/>
      <c r="BH8" s="344"/>
      <c r="BI8" s="344"/>
      <c r="BJ8" s="346"/>
      <c r="BK8" s="342"/>
      <c r="BL8" s="344"/>
      <c r="BM8" s="344"/>
      <c r="BN8" s="344"/>
      <c r="BO8" s="347"/>
      <c r="BP8" s="348"/>
      <c r="BQ8" s="344"/>
      <c r="BR8" s="352"/>
      <c r="BS8" s="344"/>
      <c r="BT8" s="353"/>
      <c r="BU8" s="350">
        <v>700</v>
      </c>
      <c r="BV8" s="227">
        <v>700</v>
      </c>
      <c r="BW8" s="337">
        <f>BV8/BU8*100</f>
        <v>100</v>
      </c>
      <c r="BX8" s="227">
        <v>120</v>
      </c>
      <c r="BY8" s="338">
        <f>BX8/BV8*10</f>
        <v>1.7142857142857144</v>
      </c>
    </row>
    <row r="9" spans="1:77" s="13" customFormat="1" ht="15.75" customHeight="1">
      <c r="A9" s="163" t="s">
        <v>3</v>
      </c>
      <c r="B9" s="187"/>
      <c r="C9" s="188">
        <f t="shared" si="0"/>
        <v>20924</v>
      </c>
      <c r="D9" s="189">
        <f t="shared" si="1"/>
        <v>20924</v>
      </c>
      <c r="E9" s="190">
        <f t="shared" si="2"/>
        <v>100</v>
      </c>
      <c r="F9" s="191">
        <f t="shared" si="3"/>
        <v>43206</v>
      </c>
      <c r="G9" s="72">
        <f t="shared" si="4"/>
        <v>20.649015484610974</v>
      </c>
      <c r="H9" s="192">
        <v>11217</v>
      </c>
      <c r="I9" s="193">
        <v>11217</v>
      </c>
      <c r="J9" s="194">
        <f t="shared" si="5"/>
        <v>100</v>
      </c>
      <c r="K9" s="195">
        <v>27023</v>
      </c>
      <c r="L9" s="196">
        <f t="shared" si="6"/>
        <v>24.091111705447087</v>
      </c>
      <c r="M9" s="197">
        <v>929</v>
      </c>
      <c r="N9" s="198">
        <v>929</v>
      </c>
      <c r="O9" s="194">
        <f t="shared" si="7"/>
        <v>100</v>
      </c>
      <c r="P9" s="198">
        <v>1962</v>
      </c>
      <c r="Q9" s="199">
        <f t="shared" si="8"/>
        <v>21.1194833153929</v>
      </c>
      <c r="R9" s="200"/>
      <c r="S9" s="201"/>
      <c r="T9" s="202"/>
      <c r="U9" s="201"/>
      <c r="V9" s="203"/>
      <c r="W9" s="204">
        <v>770</v>
      </c>
      <c r="X9" s="205">
        <v>770</v>
      </c>
      <c r="Y9" s="194">
        <f aca="true" t="shared" si="15" ref="Y9:Y18">X9/W9*100</f>
        <v>100</v>
      </c>
      <c r="Z9" s="195">
        <v>574</v>
      </c>
      <c r="AA9" s="203">
        <f aca="true" t="shared" si="16" ref="AA9:AA18">Z9/X9*10</f>
        <v>7.454545454545455</v>
      </c>
      <c r="AB9" s="206">
        <v>3796</v>
      </c>
      <c r="AC9" s="207">
        <v>3796</v>
      </c>
      <c r="AD9" s="208">
        <f t="shared" si="9"/>
        <v>100</v>
      </c>
      <c r="AE9" s="207">
        <v>5937</v>
      </c>
      <c r="AF9" s="209">
        <f t="shared" si="10"/>
        <v>15.640147523709167</v>
      </c>
      <c r="AG9" s="206">
        <v>2941</v>
      </c>
      <c r="AH9" s="210">
        <v>2941</v>
      </c>
      <c r="AI9" s="211">
        <f t="shared" si="11"/>
        <v>100</v>
      </c>
      <c r="AJ9" s="210">
        <v>5662</v>
      </c>
      <c r="AK9" s="212">
        <f t="shared" si="12"/>
        <v>19.251955117307038</v>
      </c>
      <c r="AL9" s="206">
        <v>1088</v>
      </c>
      <c r="AM9" s="207">
        <v>1088</v>
      </c>
      <c r="AN9" s="213">
        <f t="shared" si="13"/>
        <v>100</v>
      </c>
      <c r="AO9" s="207">
        <v>1842</v>
      </c>
      <c r="AP9" s="214">
        <f t="shared" si="14"/>
        <v>16.93014705882353</v>
      </c>
      <c r="AQ9" s="215">
        <v>35</v>
      </c>
      <c r="AR9" s="216">
        <v>35</v>
      </c>
      <c r="AS9" s="220">
        <f>AR9/AQ9*100</f>
        <v>100</v>
      </c>
      <c r="AT9" s="216">
        <v>4</v>
      </c>
      <c r="AU9" s="230">
        <f>AT9/AR9*10</f>
        <v>1.1428571428571428</v>
      </c>
      <c r="AV9" s="219">
        <v>30</v>
      </c>
      <c r="AW9" s="216">
        <v>30</v>
      </c>
      <c r="AX9" s="220">
        <f>AW9/AV9*100</f>
        <v>100</v>
      </c>
      <c r="AY9" s="216">
        <v>36</v>
      </c>
      <c r="AZ9" s="230">
        <f>AY9/AW9*10</f>
        <v>12</v>
      </c>
      <c r="BA9" s="206"/>
      <c r="BB9" s="210"/>
      <c r="BC9" s="194"/>
      <c r="BD9" s="210"/>
      <c r="BE9" s="214"/>
      <c r="BF9" s="222"/>
      <c r="BG9" s="223"/>
      <c r="BH9" s="223"/>
      <c r="BI9" s="223"/>
      <c r="BJ9" s="229"/>
      <c r="BK9" s="219">
        <v>98</v>
      </c>
      <c r="BL9" s="223">
        <v>98</v>
      </c>
      <c r="BM9" s="220">
        <f>BL9/BK9*100</f>
        <v>100</v>
      </c>
      <c r="BN9" s="223">
        <v>156</v>
      </c>
      <c r="BO9" s="224">
        <f>BN9/BL9*10</f>
        <v>15.918367346938776</v>
      </c>
      <c r="BP9" s="225"/>
      <c r="BQ9" s="223"/>
      <c r="BR9" s="217"/>
      <c r="BS9" s="223"/>
      <c r="BT9" s="218"/>
      <c r="BU9" s="226">
        <v>20</v>
      </c>
      <c r="BV9" s="227">
        <v>20</v>
      </c>
      <c r="BW9" s="213">
        <f>BV9/BU9*100</f>
        <v>100</v>
      </c>
      <c r="BX9" s="227">
        <v>10</v>
      </c>
      <c r="BY9" s="214">
        <f>BX9/BV9*10</f>
        <v>5</v>
      </c>
    </row>
    <row r="10" spans="1:77" s="13" customFormat="1" ht="15" customHeight="1">
      <c r="A10" s="163" t="s">
        <v>19</v>
      </c>
      <c r="B10" s="187"/>
      <c r="C10" s="188">
        <f t="shared" si="0"/>
        <v>29991</v>
      </c>
      <c r="D10" s="189">
        <f t="shared" si="1"/>
        <v>29931</v>
      </c>
      <c r="E10" s="190">
        <f t="shared" si="2"/>
        <v>99.7999399819946</v>
      </c>
      <c r="F10" s="191">
        <f t="shared" si="3"/>
        <v>63925.5</v>
      </c>
      <c r="G10" s="72">
        <f t="shared" si="4"/>
        <v>21.357622531823193</v>
      </c>
      <c r="H10" s="192">
        <v>14593</v>
      </c>
      <c r="I10" s="193">
        <v>14593</v>
      </c>
      <c r="J10" s="194">
        <f t="shared" si="5"/>
        <v>100</v>
      </c>
      <c r="K10" s="195">
        <v>39783</v>
      </c>
      <c r="L10" s="196">
        <f t="shared" si="6"/>
        <v>27.261700815459466</v>
      </c>
      <c r="M10" s="197">
        <v>962</v>
      </c>
      <c r="N10" s="198">
        <v>962</v>
      </c>
      <c r="O10" s="194">
        <f t="shared" si="7"/>
        <v>100</v>
      </c>
      <c r="P10" s="198">
        <v>2746</v>
      </c>
      <c r="Q10" s="199">
        <f t="shared" si="8"/>
        <v>28.544698544698544</v>
      </c>
      <c r="R10" s="200"/>
      <c r="S10" s="201"/>
      <c r="T10" s="202"/>
      <c r="U10" s="201"/>
      <c r="V10" s="203"/>
      <c r="W10" s="204">
        <v>588</v>
      </c>
      <c r="X10" s="205">
        <v>588</v>
      </c>
      <c r="Y10" s="194">
        <f t="shared" si="15"/>
        <v>100</v>
      </c>
      <c r="Z10" s="195">
        <v>710</v>
      </c>
      <c r="AA10" s="203">
        <f t="shared" si="16"/>
        <v>12.074829931972788</v>
      </c>
      <c r="AB10" s="206">
        <v>5482</v>
      </c>
      <c r="AC10" s="207">
        <v>5482</v>
      </c>
      <c r="AD10" s="208">
        <f t="shared" si="9"/>
        <v>100</v>
      </c>
      <c r="AE10" s="207">
        <v>9217</v>
      </c>
      <c r="AF10" s="209">
        <f t="shared" si="10"/>
        <v>16.813206858810652</v>
      </c>
      <c r="AG10" s="206">
        <v>3813</v>
      </c>
      <c r="AH10" s="210">
        <v>3813</v>
      </c>
      <c r="AI10" s="211">
        <f t="shared" si="11"/>
        <v>100</v>
      </c>
      <c r="AJ10" s="210">
        <v>5696</v>
      </c>
      <c r="AK10" s="212">
        <f t="shared" si="12"/>
        <v>14.938368738526096</v>
      </c>
      <c r="AL10" s="206">
        <v>3651</v>
      </c>
      <c r="AM10" s="207">
        <v>3651</v>
      </c>
      <c r="AN10" s="213">
        <f t="shared" si="13"/>
        <v>100</v>
      </c>
      <c r="AO10" s="207">
        <v>4833</v>
      </c>
      <c r="AP10" s="214">
        <f t="shared" si="14"/>
        <v>13.23746918652424</v>
      </c>
      <c r="AQ10" s="215">
        <v>137</v>
      </c>
      <c r="AR10" s="216">
        <v>77</v>
      </c>
      <c r="AS10" s="220">
        <f>AR10/AQ10*100</f>
        <v>56.20437956204379</v>
      </c>
      <c r="AT10" s="216">
        <v>247</v>
      </c>
      <c r="AU10" s="230">
        <f>AT10/AR10*10</f>
        <v>32.07792207792208</v>
      </c>
      <c r="AV10" s="219">
        <v>174</v>
      </c>
      <c r="AW10" s="216">
        <v>174</v>
      </c>
      <c r="AX10" s="220">
        <f>AW10/AV10*100</f>
        <v>100</v>
      </c>
      <c r="AY10" s="216">
        <v>244</v>
      </c>
      <c r="AZ10" s="230">
        <f>AY10/AW10*10</f>
        <v>14.022988505747128</v>
      </c>
      <c r="BA10" s="206">
        <v>555</v>
      </c>
      <c r="BB10" s="210">
        <v>555</v>
      </c>
      <c r="BC10" s="194">
        <f>BB10/BA10*100</f>
        <v>100</v>
      </c>
      <c r="BD10" s="210">
        <v>406</v>
      </c>
      <c r="BE10" s="214">
        <f>BD10/BB10*10</f>
        <v>7.315315315315315</v>
      </c>
      <c r="BF10" s="222"/>
      <c r="BG10" s="223"/>
      <c r="BH10" s="223"/>
      <c r="BI10" s="223"/>
      <c r="BJ10" s="229"/>
      <c r="BK10" s="219">
        <v>36</v>
      </c>
      <c r="BL10" s="223">
        <v>36</v>
      </c>
      <c r="BM10" s="220">
        <f>BL10/BK10*100</f>
        <v>100</v>
      </c>
      <c r="BN10" s="223">
        <v>43.5</v>
      </c>
      <c r="BO10" s="224">
        <f>BN10/BL10*10</f>
        <v>12.083333333333332</v>
      </c>
      <c r="BP10" s="225"/>
      <c r="BQ10" s="223"/>
      <c r="BR10" s="217"/>
      <c r="BS10" s="223"/>
      <c r="BT10" s="218"/>
      <c r="BU10" s="226"/>
      <c r="BV10" s="227"/>
      <c r="BW10" s="213"/>
      <c r="BX10" s="227"/>
      <c r="BY10" s="214"/>
    </row>
    <row r="11" spans="1:77" s="13" customFormat="1" ht="15.75" customHeight="1">
      <c r="A11" s="163" t="s">
        <v>4</v>
      </c>
      <c r="B11" s="187"/>
      <c r="C11" s="188">
        <f t="shared" si="0"/>
        <v>57340</v>
      </c>
      <c r="D11" s="189">
        <f t="shared" si="1"/>
        <v>57340</v>
      </c>
      <c r="E11" s="190">
        <f t="shared" si="2"/>
        <v>100</v>
      </c>
      <c r="F11" s="191">
        <f t="shared" si="3"/>
        <v>100009</v>
      </c>
      <c r="G11" s="72">
        <f t="shared" si="4"/>
        <v>17.44140216253924</v>
      </c>
      <c r="H11" s="192">
        <v>24191</v>
      </c>
      <c r="I11" s="193">
        <v>24191</v>
      </c>
      <c r="J11" s="194">
        <f t="shared" si="5"/>
        <v>100</v>
      </c>
      <c r="K11" s="195">
        <v>55944</v>
      </c>
      <c r="L11" s="196">
        <f t="shared" si="6"/>
        <v>23.12595593402505</v>
      </c>
      <c r="M11" s="197">
        <v>1092</v>
      </c>
      <c r="N11" s="198">
        <v>1092</v>
      </c>
      <c r="O11" s="194">
        <f t="shared" si="7"/>
        <v>100</v>
      </c>
      <c r="P11" s="198">
        <v>1021</v>
      </c>
      <c r="Q11" s="199">
        <f t="shared" si="8"/>
        <v>9.34981684981685</v>
      </c>
      <c r="R11" s="200"/>
      <c r="S11" s="201"/>
      <c r="T11" s="202"/>
      <c r="U11" s="201"/>
      <c r="V11" s="203"/>
      <c r="W11" s="204">
        <v>1751</v>
      </c>
      <c r="X11" s="205">
        <v>1751</v>
      </c>
      <c r="Y11" s="194">
        <f t="shared" si="15"/>
        <v>100</v>
      </c>
      <c r="Z11" s="195">
        <v>1337</v>
      </c>
      <c r="AA11" s="203">
        <f t="shared" si="16"/>
        <v>7.635636778983438</v>
      </c>
      <c r="AB11" s="206">
        <v>16556</v>
      </c>
      <c r="AC11" s="207">
        <v>16556</v>
      </c>
      <c r="AD11" s="208">
        <f t="shared" si="9"/>
        <v>100</v>
      </c>
      <c r="AE11" s="207">
        <v>23993</v>
      </c>
      <c r="AF11" s="209">
        <f t="shared" si="10"/>
        <v>14.492027059676252</v>
      </c>
      <c r="AG11" s="206">
        <v>11732</v>
      </c>
      <c r="AH11" s="210">
        <v>11732</v>
      </c>
      <c r="AI11" s="211">
        <f t="shared" si="11"/>
        <v>100</v>
      </c>
      <c r="AJ11" s="210">
        <v>16221</v>
      </c>
      <c r="AK11" s="212">
        <f t="shared" si="12"/>
        <v>13.826287078077055</v>
      </c>
      <c r="AL11" s="206">
        <v>1141</v>
      </c>
      <c r="AM11" s="207">
        <v>1141</v>
      </c>
      <c r="AN11" s="213">
        <f t="shared" si="13"/>
        <v>100</v>
      </c>
      <c r="AO11" s="207">
        <v>924</v>
      </c>
      <c r="AP11" s="214">
        <f t="shared" si="14"/>
        <v>8.098159509202453</v>
      </c>
      <c r="AQ11" s="215">
        <v>141</v>
      </c>
      <c r="AR11" s="216">
        <v>141</v>
      </c>
      <c r="AS11" s="220">
        <f>AR11/AQ11*100</f>
        <v>100</v>
      </c>
      <c r="AT11" s="216">
        <v>353</v>
      </c>
      <c r="AU11" s="230">
        <f>AT11/AR11*10</f>
        <v>25.0354609929078</v>
      </c>
      <c r="AV11" s="219"/>
      <c r="AW11" s="216"/>
      <c r="AX11" s="220"/>
      <c r="AY11" s="216"/>
      <c r="AZ11" s="230"/>
      <c r="BA11" s="206">
        <v>710</v>
      </c>
      <c r="BB11" s="210">
        <v>710</v>
      </c>
      <c r="BC11" s="194">
        <f>BB11/BA11*100</f>
        <v>100</v>
      </c>
      <c r="BD11" s="210">
        <v>209</v>
      </c>
      <c r="BE11" s="214">
        <f>BD11/BB11*10</f>
        <v>2.943661971830986</v>
      </c>
      <c r="BF11" s="222">
        <v>10</v>
      </c>
      <c r="BG11" s="223">
        <v>10</v>
      </c>
      <c r="BH11" s="220">
        <f>BG11/BF11*100</f>
        <v>100</v>
      </c>
      <c r="BI11" s="223">
        <v>5</v>
      </c>
      <c r="BJ11" s="224">
        <f>BI11/BG11*10</f>
        <v>5</v>
      </c>
      <c r="BK11" s="219"/>
      <c r="BL11" s="223"/>
      <c r="BM11" s="220"/>
      <c r="BN11" s="223"/>
      <c r="BO11" s="224"/>
      <c r="BP11" s="225">
        <v>16</v>
      </c>
      <c r="BQ11" s="223">
        <v>16</v>
      </c>
      <c r="BR11" s="217">
        <f>BQ11/BP11*100</f>
        <v>100</v>
      </c>
      <c r="BS11" s="223">
        <v>2</v>
      </c>
      <c r="BT11" s="218">
        <f>BS11/BQ11*10</f>
        <v>1.25</v>
      </c>
      <c r="BU11" s="226"/>
      <c r="BV11" s="227"/>
      <c r="BW11" s="213"/>
      <c r="BX11" s="227"/>
      <c r="BY11" s="214"/>
    </row>
    <row r="12" spans="1:77" s="13" customFormat="1" ht="18" customHeight="1">
      <c r="A12" s="163" t="s">
        <v>5</v>
      </c>
      <c r="B12" s="187"/>
      <c r="C12" s="188">
        <f t="shared" si="0"/>
        <v>77571</v>
      </c>
      <c r="D12" s="189">
        <f>I12+N12+S12+X12+AC12+AH12+AM12+AR12+AW12+BB12+BG12+BL12+BQ12+BV12</f>
        <v>77571</v>
      </c>
      <c r="E12" s="190">
        <f t="shared" si="2"/>
        <v>100</v>
      </c>
      <c r="F12" s="191">
        <f t="shared" si="3"/>
        <v>222573</v>
      </c>
      <c r="G12" s="72">
        <f t="shared" si="4"/>
        <v>28.69281045751634</v>
      </c>
      <c r="H12" s="192">
        <v>36255</v>
      </c>
      <c r="I12" s="193">
        <v>36255</v>
      </c>
      <c r="J12" s="194">
        <f t="shared" si="5"/>
        <v>100</v>
      </c>
      <c r="K12" s="195">
        <v>124409</v>
      </c>
      <c r="L12" s="196">
        <f t="shared" si="6"/>
        <v>34.31499103571921</v>
      </c>
      <c r="M12" s="197">
        <v>5272</v>
      </c>
      <c r="N12" s="198">
        <v>5272</v>
      </c>
      <c r="O12" s="194">
        <f t="shared" si="7"/>
        <v>100</v>
      </c>
      <c r="P12" s="198">
        <v>17264</v>
      </c>
      <c r="Q12" s="199">
        <f t="shared" si="8"/>
        <v>32.74658573596358</v>
      </c>
      <c r="R12" s="200"/>
      <c r="S12" s="201"/>
      <c r="T12" s="202"/>
      <c r="U12" s="201"/>
      <c r="V12" s="203"/>
      <c r="W12" s="205">
        <v>2141</v>
      </c>
      <c r="X12" s="205">
        <v>2141</v>
      </c>
      <c r="Y12" s="194">
        <f t="shared" si="15"/>
        <v>100</v>
      </c>
      <c r="Z12" s="195">
        <v>4562</v>
      </c>
      <c r="AA12" s="203">
        <f t="shared" si="16"/>
        <v>21.30780009341429</v>
      </c>
      <c r="AB12" s="206">
        <v>11920</v>
      </c>
      <c r="AC12" s="207">
        <v>11920</v>
      </c>
      <c r="AD12" s="208">
        <f t="shared" si="9"/>
        <v>100</v>
      </c>
      <c r="AE12" s="207">
        <v>26008</v>
      </c>
      <c r="AF12" s="209">
        <f t="shared" si="10"/>
        <v>21.81879194630873</v>
      </c>
      <c r="AG12" s="206">
        <v>17930</v>
      </c>
      <c r="AH12" s="210">
        <v>17930</v>
      </c>
      <c r="AI12" s="211">
        <f t="shared" si="11"/>
        <v>100</v>
      </c>
      <c r="AJ12" s="210">
        <v>42242</v>
      </c>
      <c r="AK12" s="212">
        <f t="shared" si="12"/>
        <v>23.55939765755717</v>
      </c>
      <c r="AL12" s="206">
        <v>3691</v>
      </c>
      <c r="AM12" s="207">
        <v>3691</v>
      </c>
      <c r="AN12" s="213">
        <f t="shared" si="13"/>
        <v>100</v>
      </c>
      <c r="AO12" s="207">
        <v>7494</v>
      </c>
      <c r="AP12" s="214">
        <f t="shared" si="14"/>
        <v>20.303440801950693</v>
      </c>
      <c r="AQ12" s="215">
        <v>140</v>
      </c>
      <c r="AR12" s="216">
        <v>140</v>
      </c>
      <c r="AS12" s="220">
        <f>AR12/AQ12*100</f>
        <v>100</v>
      </c>
      <c r="AT12" s="216">
        <v>334</v>
      </c>
      <c r="AU12" s="230">
        <f>AT12/AR12*10</f>
        <v>23.857142857142858</v>
      </c>
      <c r="AV12" s="219">
        <v>32</v>
      </c>
      <c r="AW12" s="216">
        <v>32</v>
      </c>
      <c r="AX12" s="220">
        <f>AW12/AV12*100</f>
        <v>100</v>
      </c>
      <c r="AY12" s="216">
        <v>70</v>
      </c>
      <c r="AZ12" s="230">
        <f>AY12/AW12*10</f>
        <v>21.875</v>
      </c>
      <c r="BA12" s="206">
        <v>190</v>
      </c>
      <c r="BB12" s="210">
        <v>190</v>
      </c>
      <c r="BC12" s="194">
        <f>BB12/BA12*100</f>
        <v>100</v>
      </c>
      <c r="BD12" s="210">
        <v>190</v>
      </c>
      <c r="BE12" s="214">
        <f>BD12/BB12*10</f>
        <v>10</v>
      </c>
      <c r="BF12" s="222"/>
      <c r="BG12" s="223"/>
      <c r="BH12" s="220"/>
      <c r="BI12" s="223"/>
      <c r="BJ12" s="224"/>
      <c r="BK12" s="219"/>
      <c r="BL12" s="223"/>
      <c r="BM12" s="220"/>
      <c r="BN12" s="223"/>
      <c r="BO12" s="224"/>
      <c r="BP12" s="225"/>
      <c r="BQ12" s="223"/>
      <c r="BR12" s="217"/>
      <c r="BS12" s="223"/>
      <c r="BT12" s="218"/>
      <c r="BU12" s="226"/>
      <c r="BV12" s="227"/>
      <c r="BW12" s="213"/>
      <c r="BX12" s="227"/>
      <c r="BY12" s="214"/>
    </row>
    <row r="13" spans="1:77" s="13" customFormat="1" ht="16.5" customHeight="1">
      <c r="A13" s="163" t="s">
        <v>6</v>
      </c>
      <c r="B13" s="187"/>
      <c r="C13" s="188">
        <f t="shared" si="0"/>
        <v>15199</v>
      </c>
      <c r="D13" s="189">
        <f t="shared" si="1"/>
        <v>15199</v>
      </c>
      <c r="E13" s="190">
        <f t="shared" si="2"/>
        <v>100</v>
      </c>
      <c r="F13" s="191">
        <f t="shared" si="3"/>
        <v>28616</v>
      </c>
      <c r="G13" s="72">
        <f t="shared" si="4"/>
        <v>18.82755444437134</v>
      </c>
      <c r="H13" s="192">
        <v>11243</v>
      </c>
      <c r="I13" s="193">
        <v>11243</v>
      </c>
      <c r="J13" s="194">
        <f t="shared" si="5"/>
        <v>100</v>
      </c>
      <c r="K13" s="195">
        <v>24582</v>
      </c>
      <c r="L13" s="196">
        <f t="shared" si="6"/>
        <v>21.864271102019032</v>
      </c>
      <c r="M13" s="197">
        <v>432</v>
      </c>
      <c r="N13" s="198">
        <v>432</v>
      </c>
      <c r="O13" s="194">
        <f t="shared" si="7"/>
        <v>100</v>
      </c>
      <c r="P13" s="198">
        <v>442</v>
      </c>
      <c r="Q13" s="199">
        <f t="shared" si="8"/>
        <v>10.231481481481481</v>
      </c>
      <c r="R13" s="200"/>
      <c r="S13" s="201"/>
      <c r="T13" s="202"/>
      <c r="U13" s="201"/>
      <c r="V13" s="203"/>
      <c r="W13" s="204">
        <v>404</v>
      </c>
      <c r="X13" s="205">
        <v>404</v>
      </c>
      <c r="Y13" s="194">
        <f t="shared" si="15"/>
        <v>100</v>
      </c>
      <c r="Z13" s="231">
        <v>420</v>
      </c>
      <c r="AA13" s="203">
        <f t="shared" si="16"/>
        <v>10.396039603960396</v>
      </c>
      <c r="AB13" s="206">
        <v>1436</v>
      </c>
      <c r="AC13" s="201">
        <v>1436</v>
      </c>
      <c r="AD13" s="208">
        <f t="shared" si="9"/>
        <v>100</v>
      </c>
      <c r="AE13" s="201">
        <v>1348</v>
      </c>
      <c r="AF13" s="209">
        <f t="shared" si="10"/>
        <v>9.387186629526463</v>
      </c>
      <c r="AG13" s="206">
        <v>636</v>
      </c>
      <c r="AH13" s="210">
        <v>636</v>
      </c>
      <c r="AI13" s="211">
        <f t="shared" si="11"/>
        <v>100</v>
      </c>
      <c r="AJ13" s="210">
        <v>712</v>
      </c>
      <c r="AK13" s="212">
        <f t="shared" si="12"/>
        <v>11.19496855345912</v>
      </c>
      <c r="AL13" s="206">
        <v>599</v>
      </c>
      <c r="AM13" s="201">
        <v>599</v>
      </c>
      <c r="AN13" s="213">
        <f t="shared" si="13"/>
        <v>100</v>
      </c>
      <c r="AO13" s="201">
        <v>549</v>
      </c>
      <c r="AP13" s="214">
        <f t="shared" si="14"/>
        <v>9.165275459098497</v>
      </c>
      <c r="AQ13" s="215">
        <v>95</v>
      </c>
      <c r="AR13" s="232">
        <v>95</v>
      </c>
      <c r="AS13" s="220">
        <f>AR13/AQ13*100</f>
        <v>100</v>
      </c>
      <c r="AT13" s="232">
        <v>450</v>
      </c>
      <c r="AU13" s="230">
        <f>AT13/AR13*10</f>
        <v>47.368421052631575</v>
      </c>
      <c r="AV13" s="219">
        <v>20</v>
      </c>
      <c r="AW13" s="232">
        <v>20</v>
      </c>
      <c r="AX13" s="220">
        <f>AW13/AV13*100</f>
        <v>100</v>
      </c>
      <c r="AY13" s="232">
        <v>24</v>
      </c>
      <c r="AZ13" s="230">
        <f>AY13/AW13*10</f>
        <v>12</v>
      </c>
      <c r="BA13" s="206">
        <v>304</v>
      </c>
      <c r="BB13" s="210">
        <v>304</v>
      </c>
      <c r="BC13" s="194">
        <f>BB13/BA13*100</f>
        <v>100</v>
      </c>
      <c r="BD13" s="210">
        <v>60</v>
      </c>
      <c r="BE13" s="214">
        <f>BD13/BB13*10</f>
        <v>1.973684210526316</v>
      </c>
      <c r="BF13" s="222"/>
      <c r="BG13" s="232"/>
      <c r="BH13" s="220"/>
      <c r="BI13" s="232"/>
      <c r="BJ13" s="224"/>
      <c r="BK13" s="219">
        <v>30</v>
      </c>
      <c r="BL13" s="232">
        <v>30</v>
      </c>
      <c r="BM13" s="220">
        <f>BL13/BK13*100</f>
        <v>100</v>
      </c>
      <c r="BN13" s="232">
        <v>29</v>
      </c>
      <c r="BO13" s="224">
        <f>BN13/BL13*10</f>
        <v>9.666666666666666</v>
      </c>
      <c r="BP13" s="233"/>
      <c r="BQ13" s="232"/>
      <c r="BR13" s="217"/>
      <c r="BS13" s="232"/>
      <c r="BT13" s="218"/>
      <c r="BU13" s="234"/>
      <c r="BV13" s="227"/>
      <c r="BW13" s="213"/>
      <c r="BX13" s="227"/>
      <c r="BY13" s="214"/>
    </row>
    <row r="14" spans="1:77" s="13" customFormat="1" ht="17.25" customHeight="1">
      <c r="A14" s="163" t="s">
        <v>7</v>
      </c>
      <c r="B14" s="187"/>
      <c r="C14" s="188">
        <f t="shared" si="0"/>
        <v>30140</v>
      </c>
      <c r="D14" s="189">
        <f t="shared" si="1"/>
        <v>30140</v>
      </c>
      <c r="E14" s="190">
        <f t="shared" si="2"/>
        <v>100</v>
      </c>
      <c r="F14" s="191">
        <f t="shared" si="3"/>
        <v>81807</v>
      </c>
      <c r="G14" s="72">
        <f t="shared" si="4"/>
        <v>27.142335766423358</v>
      </c>
      <c r="H14" s="192">
        <v>14844</v>
      </c>
      <c r="I14" s="193">
        <v>14844</v>
      </c>
      <c r="J14" s="194">
        <f t="shared" si="5"/>
        <v>100</v>
      </c>
      <c r="K14" s="195">
        <v>48262</v>
      </c>
      <c r="L14" s="196">
        <f t="shared" si="6"/>
        <v>32.51279978442468</v>
      </c>
      <c r="M14" s="197">
        <v>395</v>
      </c>
      <c r="N14" s="198">
        <v>395</v>
      </c>
      <c r="O14" s="194">
        <f t="shared" si="7"/>
        <v>100</v>
      </c>
      <c r="P14" s="198">
        <v>733</v>
      </c>
      <c r="Q14" s="199">
        <f t="shared" si="8"/>
        <v>18.556962025316455</v>
      </c>
      <c r="R14" s="200"/>
      <c r="S14" s="201"/>
      <c r="T14" s="202"/>
      <c r="U14" s="201"/>
      <c r="V14" s="203"/>
      <c r="W14" s="204">
        <v>1153</v>
      </c>
      <c r="X14" s="205">
        <v>1153</v>
      </c>
      <c r="Y14" s="194">
        <f t="shared" si="15"/>
        <v>100</v>
      </c>
      <c r="Z14" s="231">
        <v>1850</v>
      </c>
      <c r="AA14" s="203">
        <f t="shared" si="16"/>
        <v>16.045099739809196</v>
      </c>
      <c r="AB14" s="206">
        <v>6226</v>
      </c>
      <c r="AC14" s="201">
        <v>6226</v>
      </c>
      <c r="AD14" s="208">
        <f t="shared" si="9"/>
        <v>100</v>
      </c>
      <c r="AE14" s="201">
        <v>11125</v>
      </c>
      <c r="AF14" s="209">
        <f t="shared" si="10"/>
        <v>17.868615483456473</v>
      </c>
      <c r="AG14" s="206">
        <v>7221</v>
      </c>
      <c r="AH14" s="210">
        <v>7221</v>
      </c>
      <c r="AI14" s="211">
        <f t="shared" si="11"/>
        <v>100</v>
      </c>
      <c r="AJ14" s="210">
        <v>19280</v>
      </c>
      <c r="AK14" s="212">
        <f t="shared" si="12"/>
        <v>26.699903060517936</v>
      </c>
      <c r="AL14" s="206">
        <v>301</v>
      </c>
      <c r="AM14" s="201">
        <v>301</v>
      </c>
      <c r="AN14" s="213">
        <f t="shared" si="13"/>
        <v>100</v>
      </c>
      <c r="AO14" s="201">
        <v>557</v>
      </c>
      <c r="AP14" s="214">
        <f t="shared" si="14"/>
        <v>18.504983388704318</v>
      </c>
      <c r="AQ14" s="215"/>
      <c r="AR14" s="232"/>
      <c r="AS14" s="220"/>
      <c r="AT14" s="232"/>
      <c r="AU14" s="230"/>
      <c r="AV14" s="219"/>
      <c r="AW14" s="217"/>
      <c r="AX14" s="220"/>
      <c r="AY14" s="217"/>
      <c r="AZ14" s="230"/>
      <c r="BA14" s="206"/>
      <c r="BB14" s="210"/>
      <c r="BC14" s="194"/>
      <c r="BD14" s="210"/>
      <c r="BE14" s="214"/>
      <c r="BF14" s="222"/>
      <c r="BG14" s="232"/>
      <c r="BH14" s="220"/>
      <c r="BI14" s="232"/>
      <c r="BJ14" s="224"/>
      <c r="BK14" s="219"/>
      <c r="BL14" s="232"/>
      <c r="BM14" s="220"/>
      <c r="BN14" s="232"/>
      <c r="BO14" s="224"/>
      <c r="BP14" s="233"/>
      <c r="BQ14" s="232"/>
      <c r="BR14" s="217"/>
      <c r="BS14" s="232"/>
      <c r="BT14" s="218"/>
      <c r="BU14" s="234"/>
      <c r="BV14" s="227"/>
      <c r="BW14" s="213"/>
      <c r="BX14" s="227"/>
      <c r="BY14" s="214"/>
    </row>
    <row r="15" spans="1:77" s="13" customFormat="1" ht="17.25" customHeight="1">
      <c r="A15" s="163" t="s">
        <v>8</v>
      </c>
      <c r="B15" s="187"/>
      <c r="C15" s="188">
        <f t="shared" si="0"/>
        <v>17034</v>
      </c>
      <c r="D15" s="189">
        <f t="shared" si="1"/>
        <v>17034</v>
      </c>
      <c r="E15" s="190">
        <f t="shared" si="2"/>
        <v>100</v>
      </c>
      <c r="F15" s="191">
        <f t="shared" si="3"/>
        <v>38695</v>
      </c>
      <c r="G15" s="72">
        <f t="shared" si="4"/>
        <v>22.716332041798758</v>
      </c>
      <c r="H15" s="192">
        <v>10548</v>
      </c>
      <c r="I15" s="193">
        <v>10548</v>
      </c>
      <c r="J15" s="194">
        <f t="shared" si="5"/>
        <v>100</v>
      </c>
      <c r="K15" s="195">
        <v>28846</v>
      </c>
      <c r="L15" s="196">
        <f t="shared" si="6"/>
        <v>27.347364429275693</v>
      </c>
      <c r="M15" s="197"/>
      <c r="N15" s="198"/>
      <c r="O15" s="194"/>
      <c r="P15" s="198"/>
      <c r="Q15" s="199"/>
      <c r="R15" s="200"/>
      <c r="S15" s="201"/>
      <c r="T15" s="202"/>
      <c r="U15" s="201"/>
      <c r="V15" s="203"/>
      <c r="W15" s="204">
        <v>403</v>
      </c>
      <c r="X15" s="205">
        <v>403</v>
      </c>
      <c r="Y15" s="194">
        <f t="shared" si="15"/>
        <v>100</v>
      </c>
      <c r="Z15" s="231">
        <v>525</v>
      </c>
      <c r="AA15" s="203">
        <f t="shared" si="16"/>
        <v>13.027295285359802</v>
      </c>
      <c r="AB15" s="206">
        <v>46</v>
      </c>
      <c r="AC15" s="201">
        <v>46</v>
      </c>
      <c r="AD15" s="208">
        <f t="shared" si="9"/>
        <v>100</v>
      </c>
      <c r="AE15" s="201">
        <v>85</v>
      </c>
      <c r="AF15" s="209">
        <f t="shared" si="10"/>
        <v>18.47826086956522</v>
      </c>
      <c r="AG15" s="206">
        <v>4647</v>
      </c>
      <c r="AH15" s="210">
        <v>4647</v>
      </c>
      <c r="AI15" s="211">
        <f t="shared" si="11"/>
        <v>100</v>
      </c>
      <c r="AJ15" s="210">
        <v>8089</v>
      </c>
      <c r="AK15" s="212">
        <f t="shared" si="12"/>
        <v>17.406929201635464</v>
      </c>
      <c r="AL15" s="206">
        <v>710</v>
      </c>
      <c r="AM15" s="201">
        <v>710</v>
      </c>
      <c r="AN15" s="213">
        <f t="shared" si="13"/>
        <v>100</v>
      </c>
      <c r="AO15" s="201">
        <v>610</v>
      </c>
      <c r="AP15" s="214">
        <f t="shared" si="14"/>
        <v>8.591549295774648</v>
      </c>
      <c r="AQ15" s="215"/>
      <c r="AR15" s="217"/>
      <c r="AS15" s="220"/>
      <c r="AT15" s="217"/>
      <c r="AU15" s="230"/>
      <c r="AV15" s="219">
        <v>280</v>
      </c>
      <c r="AW15" s="232">
        <v>280</v>
      </c>
      <c r="AX15" s="220">
        <f>AW15/AV15*100</f>
        <v>100</v>
      </c>
      <c r="AY15" s="232">
        <v>290</v>
      </c>
      <c r="AZ15" s="230">
        <f>AY15/AW15*10</f>
        <v>10.357142857142858</v>
      </c>
      <c r="BA15" s="206"/>
      <c r="BB15" s="210"/>
      <c r="BC15" s="194"/>
      <c r="BD15" s="210"/>
      <c r="BE15" s="214"/>
      <c r="BF15" s="222"/>
      <c r="BG15" s="232"/>
      <c r="BH15" s="220"/>
      <c r="BI15" s="232"/>
      <c r="BJ15" s="224"/>
      <c r="BK15" s="219">
        <v>400</v>
      </c>
      <c r="BL15" s="232">
        <v>400</v>
      </c>
      <c r="BM15" s="220">
        <f>BL15/BK15*100</f>
        <v>100</v>
      </c>
      <c r="BN15" s="232">
        <v>250</v>
      </c>
      <c r="BO15" s="224">
        <f>BN15/BL15*10</f>
        <v>6.25</v>
      </c>
      <c r="BP15" s="233"/>
      <c r="BQ15" s="232"/>
      <c r="BR15" s="217"/>
      <c r="BS15" s="232"/>
      <c r="BT15" s="218"/>
      <c r="BU15" s="234"/>
      <c r="BV15" s="227"/>
      <c r="BW15" s="213"/>
      <c r="BX15" s="227"/>
      <c r="BY15" s="214"/>
    </row>
    <row r="16" spans="1:77" s="13" customFormat="1" ht="17.25" customHeight="1">
      <c r="A16" s="163" t="s">
        <v>9</v>
      </c>
      <c r="B16" s="187"/>
      <c r="C16" s="188">
        <f t="shared" si="0"/>
        <v>11636</v>
      </c>
      <c r="D16" s="189">
        <f t="shared" si="1"/>
        <v>11636</v>
      </c>
      <c r="E16" s="190">
        <f t="shared" si="2"/>
        <v>100</v>
      </c>
      <c r="F16" s="191">
        <f t="shared" si="3"/>
        <v>14885</v>
      </c>
      <c r="G16" s="72">
        <f t="shared" si="4"/>
        <v>12.792196631144723</v>
      </c>
      <c r="H16" s="192">
        <v>6834</v>
      </c>
      <c r="I16" s="193">
        <v>6834</v>
      </c>
      <c r="J16" s="194">
        <f t="shared" si="5"/>
        <v>100</v>
      </c>
      <c r="K16" s="195">
        <v>10751</v>
      </c>
      <c r="L16" s="196">
        <f t="shared" si="6"/>
        <v>15.731635937957273</v>
      </c>
      <c r="M16" s="197">
        <v>410</v>
      </c>
      <c r="N16" s="198">
        <v>410</v>
      </c>
      <c r="O16" s="194">
        <f>N16/M16*100</f>
        <v>100</v>
      </c>
      <c r="P16" s="198">
        <v>738</v>
      </c>
      <c r="Q16" s="199">
        <f>P16/N16*10</f>
        <v>18</v>
      </c>
      <c r="R16" s="200"/>
      <c r="S16" s="201"/>
      <c r="T16" s="202"/>
      <c r="U16" s="201"/>
      <c r="V16" s="203"/>
      <c r="W16" s="204">
        <v>513</v>
      </c>
      <c r="X16" s="205">
        <v>513</v>
      </c>
      <c r="Y16" s="194">
        <f t="shared" si="15"/>
        <v>100</v>
      </c>
      <c r="Z16" s="231">
        <v>206</v>
      </c>
      <c r="AA16" s="203">
        <f t="shared" si="16"/>
        <v>4.015594541910331</v>
      </c>
      <c r="AB16" s="206">
        <v>325</v>
      </c>
      <c r="AC16" s="201">
        <v>325</v>
      </c>
      <c r="AD16" s="208">
        <f t="shared" si="9"/>
        <v>100</v>
      </c>
      <c r="AE16" s="201">
        <v>455</v>
      </c>
      <c r="AF16" s="209">
        <f t="shared" si="10"/>
        <v>14</v>
      </c>
      <c r="AG16" s="206">
        <v>910</v>
      </c>
      <c r="AH16" s="210">
        <v>910</v>
      </c>
      <c r="AI16" s="211">
        <f t="shared" si="11"/>
        <v>100</v>
      </c>
      <c r="AJ16" s="210">
        <v>1171</v>
      </c>
      <c r="AK16" s="212">
        <f t="shared" si="12"/>
        <v>12.868131868131869</v>
      </c>
      <c r="AL16" s="206">
        <v>1632</v>
      </c>
      <c r="AM16" s="201">
        <v>1632</v>
      </c>
      <c r="AN16" s="213">
        <f t="shared" si="13"/>
        <v>100</v>
      </c>
      <c r="AO16" s="201">
        <v>897</v>
      </c>
      <c r="AP16" s="214">
        <f t="shared" si="14"/>
        <v>5.496323529411765</v>
      </c>
      <c r="AQ16" s="215"/>
      <c r="AR16" s="217"/>
      <c r="AS16" s="220"/>
      <c r="AT16" s="217"/>
      <c r="AU16" s="230"/>
      <c r="AV16" s="219">
        <v>200</v>
      </c>
      <c r="AW16" s="232">
        <v>200</v>
      </c>
      <c r="AX16" s="220">
        <f>AW16/AV16*100</f>
        <v>100</v>
      </c>
      <c r="AY16" s="232">
        <v>80</v>
      </c>
      <c r="AZ16" s="230">
        <f>AY16/AW16*10</f>
        <v>4</v>
      </c>
      <c r="BA16" s="206"/>
      <c r="BB16" s="210"/>
      <c r="BC16" s="194"/>
      <c r="BD16" s="210"/>
      <c r="BE16" s="214"/>
      <c r="BF16" s="222"/>
      <c r="BG16" s="232"/>
      <c r="BH16" s="220"/>
      <c r="BI16" s="232"/>
      <c r="BJ16" s="224"/>
      <c r="BK16" s="219">
        <v>607</v>
      </c>
      <c r="BL16" s="232">
        <v>607</v>
      </c>
      <c r="BM16" s="220">
        <f>BL16/BK16*100</f>
        <v>100</v>
      </c>
      <c r="BN16" s="232">
        <v>485</v>
      </c>
      <c r="BO16" s="224">
        <f>BN16/BL16*10</f>
        <v>7.990115321252059</v>
      </c>
      <c r="BP16" s="233">
        <v>50</v>
      </c>
      <c r="BQ16" s="232">
        <v>50</v>
      </c>
      <c r="BR16" s="217">
        <f>BQ16/BP16*100</f>
        <v>100</v>
      </c>
      <c r="BS16" s="232">
        <v>25</v>
      </c>
      <c r="BT16" s="218">
        <f>BS16/BQ16*10</f>
        <v>5</v>
      </c>
      <c r="BU16" s="234">
        <v>155</v>
      </c>
      <c r="BV16" s="227">
        <v>155</v>
      </c>
      <c r="BW16" s="213">
        <f>BV16/BU16*100</f>
        <v>100</v>
      </c>
      <c r="BX16" s="227">
        <v>77</v>
      </c>
      <c r="BY16" s="214">
        <f>BX16/BV16*10</f>
        <v>4.967741935483871</v>
      </c>
    </row>
    <row r="17" spans="1:77" s="13" customFormat="1" ht="16.5" customHeight="1">
      <c r="A17" s="163" t="s">
        <v>20</v>
      </c>
      <c r="B17" s="187"/>
      <c r="C17" s="188">
        <f t="shared" si="0"/>
        <v>25528</v>
      </c>
      <c r="D17" s="189">
        <f t="shared" si="1"/>
        <v>25528</v>
      </c>
      <c r="E17" s="190">
        <f t="shared" si="2"/>
        <v>100</v>
      </c>
      <c r="F17" s="191">
        <f t="shared" si="3"/>
        <v>45667</v>
      </c>
      <c r="G17" s="72">
        <f t="shared" si="4"/>
        <v>17.888984644312128</v>
      </c>
      <c r="H17" s="192">
        <v>14315</v>
      </c>
      <c r="I17" s="193">
        <v>14315</v>
      </c>
      <c r="J17" s="194">
        <f t="shared" si="5"/>
        <v>100</v>
      </c>
      <c r="K17" s="195">
        <v>32752</v>
      </c>
      <c r="L17" s="196">
        <f t="shared" si="6"/>
        <v>22.87949703108627</v>
      </c>
      <c r="M17" s="197">
        <v>270</v>
      </c>
      <c r="N17" s="198">
        <v>270</v>
      </c>
      <c r="O17" s="194">
        <f>N17/M17*100</f>
        <v>100</v>
      </c>
      <c r="P17" s="198">
        <v>385</v>
      </c>
      <c r="Q17" s="199">
        <f>P17/N17*10</f>
        <v>14.259259259259258</v>
      </c>
      <c r="R17" s="200"/>
      <c r="S17" s="201"/>
      <c r="T17" s="202"/>
      <c r="U17" s="201"/>
      <c r="V17" s="203"/>
      <c r="W17" s="204">
        <v>294</v>
      </c>
      <c r="X17" s="205">
        <v>294</v>
      </c>
      <c r="Y17" s="194">
        <f t="shared" si="15"/>
        <v>100</v>
      </c>
      <c r="Z17" s="231">
        <v>395</v>
      </c>
      <c r="AA17" s="203">
        <f t="shared" si="16"/>
        <v>13.435374149659864</v>
      </c>
      <c r="AB17" s="206">
        <v>640</v>
      </c>
      <c r="AC17" s="201">
        <v>640</v>
      </c>
      <c r="AD17" s="208">
        <f t="shared" si="9"/>
        <v>100</v>
      </c>
      <c r="AE17" s="201">
        <v>357</v>
      </c>
      <c r="AF17" s="209">
        <f t="shared" si="10"/>
        <v>5.578125</v>
      </c>
      <c r="AG17" s="206">
        <v>8284</v>
      </c>
      <c r="AH17" s="210">
        <v>8284</v>
      </c>
      <c r="AI17" s="211">
        <f t="shared" si="11"/>
        <v>100</v>
      </c>
      <c r="AJ17" s="210">
        <v>9673</v>
      </c>
      <c r="AK17" s="212">
        <f t="shared" si="12"/>
        <v>11.67672621921777</v>
      </c>
      <c r="AL17" s="206">
        <v>1537</v>
      </c>
      <c r="AM17" s="201">
        <v>1537</v>
      </c>
      <c r="AN17" s="213">
        <f t="shared" si="13"/>
        <v>100</v>
      </c>
      <c r="AO17" s="201">
        <v>1893</v>
      </c>
      <c r="AP17" s="214">
        <f t="shared" si="14"/>
        <v>12.316200390370852</v>
      </c>
      <c r="AQ17" s="215"/>
      <c r="AR17" s="217"/>
      <c r="AS17" s="220"/>
      <c r="AT17" s="217"/>
      <c r="AU17" s="230"/>
      <c r="AV17" s="219"/>
      <c r="AW17" s="217"/>
      <c r="AX17" s="220"/>
      <c r="AY17" s="232"/>
      <c r="AZ17" s="230"/>
      <c r="BA17" s="206">
        <v>188</v>
      </c>
      <c r="BB17" s="210">
        <v>188</v>
      </c>
      <c r="BC17" s="194">
        <f>BB17/BA17*100</f>
        <v>100</v>
      </c>
      <c r="BD17" s="210">
        <v>212</v>
      </c>
      <c r="BE17" s="214">
        <f>BD17/BB17*10</f>
        <v>11.27659574468085</v>
      </c>
      <c r="BF17" s="222"/>
      <c r="BG17" s="232"/>
      <c r="BH17" s="220"/>
      <c r="BI17" s="232"/>
      <c r="BJ17" s="224"/>
      <c r="BK17" s="219"/>
      <c r="BL17" s="232"/>
      <c r="BM17" s="220"/>
      <c r="BN17" s="232"/>
      <c r="BO17" s="224"/>
      <c r="BP17" s="233"/>
      <c r="BQ17" s="232"/>
      <c r="BR17" s="217"/>
      <c r="BS17" s="232"/>
      <c r="BT17" s="218"/>
      <c r="BU17" s="234"/>
      <c r="BV17" s="227"/>
      <c r="BW17" s="213"/>
      <c r="BX17" s="227"/>
      <c r="BY17" s="214"/>
    </row>
    <row r="18" spans="1:77" s="13" customFormat="1" ht="15.75" customHeight="1">
      <c r="A18" s="163" t="s">
        <v>10</v>
      </c>
      <c r="B18" s="187"/>
      <c r="C18" s="188">
        <f t="shared" si="0"/>
        <v>15144</v>
      </c>
      <c r="D18" s="189">
        <f t="shared" si="1"/>
        <v>15144</v>
      </c>
      <c r="E18" s="190">
        <f t="shared" si="2"/>
        <v>100</v>
      </c>
      <c r="F18" s="191">
        <f t="shared" si="3"/>
        <v>20526</v>
      </c>
      <c r="G18" s="72">
        <f t="shared" si="4"/>
        <v>13.553882725832011</v>
      </c>
      <c r="H18" s="192">
        <v>5459</v>
      </c>
      <c r="I18" s="193">
        <v>5459</v>
      </c>
      <c r="J18" s="194">
        <f t="shared" si="5"/>
        <v>100</v>
      </c>
      <c r="K18" s="195">
        <v>10066</v>
      </c>
      <c r="L18" s="196">
        <f t="shared" si="6"/>
        <v>18.439274592416194</v>
      </c>
      <c r="M18" s="197"/>
      <c r="N18" s="198"/>
      <c r="O18" s="194"/>
      <c r="P18" s="198"/>
      <c r="Q18" s="199"/>
      <c r="R18" s="200"/>
      <c r="S18" s="201"/>
      <c r="T18" s="202"/>
      <c r="U18" s="201"/>
      <c r="V18" s="203"/>
      <c r="W18" s="204">
        <v>426</v>
      </c>
      <c r="X18" s="205">
        <v>426</v>
      </c>
      <c r="Y18" s="194">
        <f t="shared" si="15"/>
        <v>100</v>
      </c>
      <c r="Z18" s="231">
        <v>336</v>
      </c>
      <c r="AA18" s="203">
        <f t="shared" si="16"/>
        <v>7.887323943661971</v>
      </c>
      <c r="AB18" s="206">
        <v>3868</v>
      </c>
      <c r="AC18" s="201">
        <v>3868</v>
      </c>
      <c r="AD18" s="208">
        <f t="shared" si="9"/>
        <v>100</v>
      </c>
      <c r="AE18" s="201">
        <v>4417</v>
      </c>
      <c r="AF18" s="209">
        <f t="shared" si="10"/>
        <v>11.41933815925543</v>
      </c>
      <c r="AG18" s="206">
        <v>4403</v>
      </c>
      <c r="AH18" s="210">
        <v>4403</v>
      </c>
      <c r="AI18" s="211">
        <f t="shared" si="11"/>
        <v>100</v>
      </c>
      <c r="AJ18" s="210">
        <v>4919</v>
      </c>
      <c r="AK18" s="212">
        <f t="shared" si="12"/>
        <v>11.17192823075176</v>
      </c>
      <c r="AL18" s="206">
        <v>577</v>
      </c>
      <c r="AM18" s="201">
        <v>577</v>
      </c>
      <c r="AN18" s="213">
        <f t="shared" si="13"/>
        <v>100</v>
      </c>
      <c r="AO18" s="201">
        <v>604</v>
      </c>
      <c r="AP18" s="214">
        <f t="shared" si="14"/>
        <v>10.467937608318891</v>
      </c>
      <c r="AQ18" s="215"/>
      <c r="AR18" s="217"/>
      <c r="AS18" s="220"/>
      <c r="AT18" s="217"/>
      <c r="AU18" s="230"/>
      <c r="AV18" s="219"/>
      <c r="AW18" s="217"/>
      <c r="AX18" s="220"/>
      <c r="AY18" s="232"/>
      <c r="AZ18" s="230"/>
      <c r="BA18" s="206">
        <v>399</v>
      </c>
      <c r="BB18" s="210">
        <v>399</v>
      </c>
      <c r="BC18" s="194">
        <f>BB18/BA18*100</f>
        <v>100</v>
      </c>
      <c r="BD18" s="210">
        <v>178</v>
      </c>
      <c r="BE18" s="214">
        <f>BD18/BB18*10</f>
        <v>4.461152882205513</v>
      </c>
      <c r="BF18" s="222"/>
      <c r="BG18" s="232"/>
      <c r="BH18" s="220"/>
      <c r="BI18" s="232"/>
      <c r="BJ18" s="224"/>
      <c r="BK18" s="219">
        <v>12</v>
      </c>
      <c r="BL18" s="232">
        <v>12</v>
      </c>
      <c r="BM18" s="220">
        <f>BL18/BK18*100</f>
        <v>100</v>
      </c>
      <c r="BN18" s="232">
        <v>6</v>
      </c>
      <c r="BO18" s="224">
        <f>BN18/BL18*10</f>
        <v>5</v>
      </c>
      <c r="BP18" s="233"/>
      <c r="BQ18" s="232"/>
      <c r="BR18" s="217"/>
      <c r="BS18" s="232"/>
      <c r="BT18" s="218"/>
      <c r="BU18" s="234"/>
      <c r="BV18" s="227"/>
      <c r="BW18" s="213"/>
      <c r="BX18" s="227"/>
      <c r="BY18" s="214"/>
    </row>
    <row r="19" spans="1:77" s="13" customFormat="1" ht="16.5" customHeight="1">
      <c r="A19" s="163" t="s">
        <v>11</v>
      </c>
      <c r="B19" s="187"/>
      <c r="C19" s="188">
        <f t="shared" si="0"/>
        <v>17351</v>
      </c>
      <c r="D19" s="189">
        <f t="shared" si="1"/>
        <v>17351</v>
      </c>
      <c r="E19" s="190">
        <f t="shared" si="2"/>
        <v>100</v>
      </c>
      <c r="F19" s="191">
        <f t="shared" si="3"/>
        <v>18896</v>
      </c>
      <c r="G19" s="72">
        <f t="shared" si="4"/>
        <v>10.890438591435652</v>
      </c>
      <c r="H19" s="192">
        <v>5709</v>
      </c>
      <c r="I19" s="193">
        <v>5709</v>
      </c>
      <c r="J19" s="194">
        <f t="shared" si="5"/>
        <v>100</v>
      </c>
      <c r="K19" s="195">
        <v>8675</v>
      </c>
      <c r="L19" s="196">
        <f t="shared" si="6"/>
        <v>15.195305657733405</v>
      </c>
      <c r="M19" s="197">
        <v>751</v>
      </c>
      <c r="N19" s="198">
        <v>751</v>
      </c>
      <c r="O19" s="194">
        <f>N19/M19*100</f>
        <v>100</v>
      </c>
      <c r="P19" s="198">
        <v>1000</v>
      </c>
      <c r="Q19" s="199">
        <f>P19/N19*10</f>
        <v>13.315579227696405</v>
      </c>
      <c r="R19" s="200">
        <v>541</v>
      </c>
      <c r="S19" s="201">
        <v>541</v>
      </c>
      <c r="T19" s="202">
        <f>S19/R19*100</f>
        <v>100</v>
      </c>
      <c r="U19" s="201">
        <v>633</v>
      </c>
      <c r="V19" s="203">
        <f>U19/S19*10</f>
        <v>11.700554528650645</v>
      </c>
      <c r="W19" s="204"/>
      <c r="X19" s="205"/>
      <c r="Y19" s="194"/>
      <c r="Z19" s="299"/>
      <c r="AA19" s="203"/>
      <c r="AB19" s="206">
        <v>2979</v>
      </c>
      <c r="AC19" s="201">
        <v>2979</v>
      </c>
      <c r="AD19" s="208">
        <f t="shared" si="9"/>
        <v>100</v>
      </c>
      <c r="AE19" s="201">
        <v>2424</v>
      </c>
      <c r="AF19" s="209">
        <f t="shared" si="10"/>
        <v>8.136958710976838</v>
      </c>
      <c r="AG19" s="206">
        <v>4921</v>
      </c>
      <c r="AH19" s="210">
        <v>4921</v>
      </c>
      <c r="AI19" s="211">
        <f t="shared" si="11"/>
        <v>100</v>
      </c>
      <c r="AJ19" s="210">
        <v>4620</v>
      </c>
      <c r="AK19" s="212">
        <f t="shared" si="12"/>
        <v>9.388335704125177</v>
      </c>
      <c r="AL19" s="206">
        <v>1990</v>
      </c>
      <c r="AM19" s="201">
        <v>1990</v>
      </c>
      <c r="AN19" s="213">
        <f t="shared" si="13"/>
        <v>100</v>
      </c>
      <c r="AO19" s="201">
        <v>1228</v>
      </c>
      <c r="AP19" s="214">
        <f t="shared" si="14"/>
        <v>6.1708542713567835</v>
      </c>
      <c r="AQ19" s="215"/>
      <c r="AR19" s="217"/>
      <c r="AS19" s="220"/>
      <c r="AT19" s="217"/>
      <c r="AU19" s="230"/>
      <c r="AV19" s="219">
        <v>460</v>
      </c>
      <c r="AW19" s="232">
        <v>460</v>
      </c>
      <c r="AX19" s="220">
        <f>AW19/AV19*100</f>
        <v>100</v>
      </c>
      <c r="AY19" s="232">
        <v>316</v>
      </c>
      <c r="AZ19" s="230">
        <f>AY19/AW19*10</f>
        <v>6.869565217391305</v>
      </c>
      <c r="BA19" s="206"/>
      <c r="BB19" s="210"/>
      <c r="BC19" s="194"/>
      <c r="BD19" s="210"/>
      <c r="BE19" s="214"/>
      <c r="BF19" s="222"/>
      <c r="BG19" s="232"/>
      <c r="BH19" s="220"/>
      <c r="BI19" s="232"/>
      <c r="BJ19" s="224"/>
      <c r="BK19" s="219"/>
      <c r="BL19" s="232"/>
      <c r="BM19" s="220"/>
      <c r="BN19" s="232"/>
      <c r="BO19" s="224"/>
      <c r="BP19" s="233"/>
      <c r="BQ19" s="232"/>
      <c r="BR19" s="217"/>
      <c r="BS19" s="232"/>
      <c r="BT19" s="218"/>
      <c r="BU19" s="234"/>
      <c r="BV19" s="227"/>
      <c r="BW19" s="213"/>
      <c r="BX19" s="227"/>
      <c r="BY19" s="214"/>
    </row>
    <row r="20" spans="1:77" s="13" customFormat="1" ht="15.75" customHeight="1">
      <c r="A20" s="163" t="s">
        <v>21</v>
      </c>
      <c r="B20" s="187"/>
      <c r="C20" s="188">
        <f t="shared" si="0"/>
        <v>28179</v>
      </c>
      <c r="D20" s="189">
        <f t="shared" si="1"/>
        <v>27916</v>
      </c>
      <c r="E20" s="190">
        <f t="shared" si="2"/>
        <v>99.06668086163455</v>
      </c>
      <c r="F20" s="191">
        <f t="shared" si="3"/>
        <v>65502</v>
      </c>
      <c r="G20" s="72">
        <f t="shared" si="4"/>
        <v>23.463963318527007</v>
      </c>
      <c r="H20" s="192">
        <v>15456</v>
      </c>
      <c r="I20" s="193">
        <v>15456</v>
      </c>
      <c r="J20" s="194">
        <f t="shared" si="5"/>
        <v>100</v>
      </c>
      <c r="K20" s="195">
        <v>41137</v>
      </c>
      <c r="L20" s="196">
        <f t="shared" si="6"/>
        <v>26.615553830227743</v>
      </c>
      <c r="M20" s="197">
        <v>492</v>
      </c>
      <c r="N20" s="198">
        <v>492</v>
      </c>
      <c r="O20" s="194">
        <f>N20/M20*100</f>
        <v>100</v>
      </c>
      <c r="P20" s="198">
        <v>742</v>
      </c>
      <c r="Q20" s="199">
        <f>P20/N20*10</f>
        <v>15.081300813008129</v>
      </c>
      <c r="R20" s="200">
        <v>180</v>
      </c>
      <c r="S20" s="201">
        <v>180</v>
      </c>
      <c r="T20" s="202">
        <f>S20/R20*100</f>
        <v>100</v>
      </c>
      <c r="U20" s="201">
        <v>360</v>
      </c>
      <c r="V20" s="203">
        <f>U20/S20*10</f>
        <v>20</v>
      </c>
      <c r="W20" s="204">
        <v>498</v>
      </c>
      <c r="X20" s="205">
        <v>498</v>
      </c>
      <c r="Y20" s="194">
        <f aca="true" t="shared" si="17" ref="Y20:Y26">X20/W20*100</f>
        <v>100</v>
      </c>
      <c r="Z20" s="195">
        <v>592</v>
      </c>
      <c r="AA20" s="203">
        <f aca="true" t="shared" si="18" ref="AA20:AA26">Z20/X20*10</f>
        <v>11.887550200803211</v>
      </c>
      <c r="AB20" s="206">
        <v>1886</v>
      </c>
      <c r="AC20" s="207">
        <v>1886</v>
      </c>
      <c r="AD20" s="208">
        <f aca="true" t="shared" si="19" ref="AD20:AD26">AC20/AB20*100</f>
        <v>100</v>
      </c>
      <c r="AE20" s="207">
        <v>3474</v>
      </c>
      <c r="AF20" s="209">
        <f aca="true" t="shared" si="20" ref="AF20:AF26">AE20/AC20*10</f>
        <v>18.419936373276776</v>
      </c>
      <c r="AG20" s="206">
        <v>6084</v>
      </c>
      <c r="AH20" s="210">
        <v>6084</v>
      </c>
      <c r="AI20" s="211">
        <f t="shared" si="11"/>
        <v>100</v>
      </c>
      <c r="AJ20" s="210">
        <v>15366</v>
      </c>
      <c r="AK20" s="212">
        <f t="shared" si="12"/>
        <v>25.256410256410255</v>
      </c>
      <c r="AL20" s="206">
        <v>1470</v>
      </c>
      <c r="AM20" s="207">
        <v>1470</v>
      </c>
      <c r="AN20" s="213">
        <f t="shared" si="13"/>
        <v>100</v>
      </c>
      <c r="AO20" s="207">
        <v>2371</v>
      </c>
      <c r="AP20" s="214">
        <f t="shared" si="14"/>
        <v>16.12925170068027</v>
      </c>
      <c r="AQ20" s="215">
        <v>263</v>
      </c>
      <c r="AR20" s="216"/>
      <c r="AS20" s="220"/>
      <c r="AT20" s="216"/>
      <c r="AU20" s="230"/>
      <c r="AV20" s="219">
        <v>470</v>
      </c>
      <c r="AW20" s="216">
        <v>470</v>
      </c>
      <c r="AX20" s="220">
        <f>AW20/AV20*100</f>
        <v>100</v>
      </c>
      <c r="AY20" s="216">
        <v>310</v>
      </c>
      <c r="AZ20" s="230">
        <f>AY20/AW20*10</f>
        <v>6.595744680851063</v>
      </c>
      <c r="BA20" s="206">
        <v>835</v>
      </c>
      <c r="BB20" s="210">
        <v>835</v>
      </c>
      <c r="BC20" s="235">
        <f>BB20/BA20*100</f>
        <v>100</v>
      </c>
      <c r="BD20" s="210">
        <v>647</v>
      </c>
      <c r="BE20" s="236">
        <f>BD20/BB20*10</f>
        <v>7.748502994011977</v>
      </c>
      <c r="BF20" s="222">
        <v>394</v>
      </c>
      <c r="BG20" s="223">
        <v>394</v>
      </c>
      <c r="BH20" s="220">
        <f>BG20/BF20*100</f>
        <v>100</v>
      </c>
      <c r="BI20" s="223">
        <v>352</v>
      </c>
      <c r="BJ20" s="224">
        <f>BI20/BG20*10</f>
        <v>8.934010152284264</v>
      </c>
      <c r="BK20" s="219"/>
      <c r="BL20" s="223"/>
      <c r="BM20" s="220"/>
      <c r="BN20" s="223"/>
      <c r="BO20" s="224"/>
      <c r="BP20" s="225"/>
      <c r="BQ20" s="223"/>
      <c r="BR20" s="217"/>
      <c r="BS20" s="223"/>
      <c r="BT20" s="218"/>
      <c r="BU20" s="226">
        <v>151</v>
      </c>
      <c r="BV20" s="227">
        <v>151</v>
      </c>
      <c r="BW20" s="213">
        <f>BV20/BU20*100</f>
        <v>100</v>
      </c>
      <c r="BX20" s="227">
        <v>151</v>
      </c>
      <c r="BY20" s="214">
        <f>BX20/BV20*10</f>
        <v>10</v>
      </c>
    </row>
    <row r="21" spans="1:77" s="13" customFormat="1" ht="16.5" customHeight="1">
      <c r="A21" s="163" t="s">
        <v>22</v>
      </c>
      <c r="B21" s="187"/>
      <c r="C21" s="188">
        <f t="shared" si="0"/>
        <v>37879</v>
      </c>
      <c r="D21" s="189">
        <f t="shared" si="1"/>
        <v>37879</v>
      </c>
      <c r="E21" s="190">
        <f t="shared" si="2"/>
        <v>100</v>
      </c>
      <c r="F21" s="191">
        <f t="shared" si="3"/>
        <v>77380</v>
      </c>
      <c r="G21" s="72">
        <f t="shared" si="4"/>
        <v>20.428205602048628</v>
      </c>
      <c r="H21" s="192">
        <v>14977</v>
      </c>
      <c r="I21" s="193">
        <v>14977</v>
      </c>
      <c r="J21" s="194">
        <f t="shared" si="5"/>
        <v>100</v>
      </c>
      <c r="K21" s="195">
        <v>36383</v>
      </c>
      <c r="L21" s="196">
        <f t="shared" si="6"/>
        <v>24.292581959003808</v>
      </c>
      <c r="M21" s="197"/>
      <c r="N21" s="198"/>
      <c r="O21" s="194"/>
      <c r="P21" s="198"/>
      <c r="Q21" s="199"/>
      <c r="R21" s="200"/>
      <c r="S21" s="201"/>
      <c r="T21" s="202"/>
      <c r="U21" s="201"/>
      <c r="V21" s="203"/>
      <c r="W21" s="204">
        <v>576</v>
      </c>
      <c r="X21" s="205">
        <v>576</v>
      </c>
      <c r="Y21" s="194">
        <f t="shared" si="17"/>
        <v>100</v>
      </c>
      <c r="Z21" s="195">
        <v>360</v>
      </c>
      <c r="AA21" s="203">
        <f t="shared" si="18"/>
        <v>6.25</v>
      </c>
      <c r="AB21" s="206">
        <v>13499</v>
      </c>
      <c r="AC21" s="207">
        <v>13499</v>
      </c>
      <c r="AD21" s="208">
        <f t="shared" si="19"/>
        <v>100</v>
      </c>
      <c r="AE21" s="207">
        <v>25625</v>
      </c>
      <c r="AF21" s="209">
        <f t="shared" si="20"/>
        <v>18.98288762130528</v>
      </c>
      <c r="AG21" s="206">
        <v>7667</v>
      </c>
      <c r="AH21" s="210">
        <v>7667</v>
      </c>
      <c r="AI21" s="211">
        <f t="shared" si="11"/>
        <v>100</v>
      </c>
      <c r="AJ21" s="210">
        <v>12929</v>
      </c>
      <c r="AK21" s="212">
        <f t="shared" si="12"/>
        <v>16.86317986174514</v>
      </c>
      <c r="AL21" s="206">
        <v>1160</v>
      </c>
      <c r="AM21" s="207">
        <v>1160</v>
      </c>
      <c r="AN21" s="213">
        <f t="shared" si="13"/>
        <v>100</v>
      </c>
      <c r="AO21" s="207">
        <v>2083</v>
      </c>
      <c r="AP21" s="214">
        <f t="shared" si="14"/>
        <v>17.95689655172414</v>
      </c>
      <c r="AQ21" s="215"/>
      <c r="AR21" s="216"/>
      <c r="AS21" s="220"/>
      <c r="AT21" s="216"/>
      <c r="AU21" s="230"/>
      <c r="AV21" s="219"/>
      <c r="AW21" s="216"/>
      <c r="AX21" s="220"/>
      <c r="AY21" s="216"/>
      <c r="AZ21" s="221"/>
      <c r="BA21" s="206"/>
      <c r="BB21" s="210"/>
      <c r="BC21" s="235"/>
      <c r="BD21" s="210"/>
      <c r="BE21" s="236"/>
      <c r="BF21" s="222"/>
      <c r="BG21" s="223"/>
      <c r="BH21" s="220"/>
      <c r="BI21" s="223"/>
      <c r="BJ21" s="224"/>
      <c r="BK21" s="219"/>
      <c r="BL21" s="223"/>
      <c r="BM21" s="220"/>
      <c r="BN21" s="223"/>
      <c r="BO21" s="224"/>
      <c r="BP21" s="225"/>
      <c r="BQ21" s="223"/>
      <c r="BR21" s="217"/>
      <c r="BS21" s="223"/>
      <c r="BT21" s="218"/>
      <c r="BU21" s="226"/>
      <c r="BV21" s="227"/>
      <c r="BW21" s="213"/>
      <c r="BX21" s="227"/>
      <c r="BY21" s="214"/>
    </row>
    <row r="22" spans="1:77" s="13" customFormat="1" ht="15.75" customHeight="1">
      <c r="A22" s="163" t="s">
        <v>12</v>
      </c>
      <c r="B22" s="187"/>
      <c r="C22" s="188">
        <f t="shared" si="0"/>
        <v>18636</v>
      </c>
      <c r="D22" s="189">
        <f t="shared" si="1"/>
        <v>18636</v>
      </c>
      <c r="E22" s="190">
        <f t="shared" si="2"/>
        <v>100</v>
      </c>
      <c r="F22" s="191">
        <f t="shared" si="3"/>
        <v>21958</v>
      </c>
      <c r="G22" s="72">
        <f t="shared" si="4"/>
        <v>11.782571367246192</v>
      </c>
      <c r="H22" s="192">
        <v>8154</v>
      </c>
      <c r="I22" s="193">
        <v>8154</v>
      </c>
      <c r="J22" s="194">
        <f t="shared" si="5"/>
        <v>100</v>
      </c>
      <c r="K22" s="195">
        <v>12282</v>
      </c>
      <c r="L22" s="196">
        <f t="shared" si="6"/>
        <v>15.062545989698307</v>
      </c>
      <c r="M22" s="197">
        <v>847</v>
      </c>
      <c r="N22" s="198">
        <v>847</v>
      </c>
      <c r="O22" s="194">
        <f>N22/M22*100</f>
        <v>100</v>
      </c>
      <c r="P22" s="198">
        <v>1347</v>
      </c>
      <c r="Q22" s="199">
        <f>P22/N22*10</f>
        <v>15.903187721369541</v>
      </c>
      <c r="R22" s="200"/>
      <c r="S22" s="201"/>
      <c r="T22" s="202"/>
      <c r="U22" s="201"/>
      <c r="V22" s="203"/>
      <c r="W22" s="204">
        <v>1715</v>
      </c>
      <c r="X22" s="205">
        <v>1715</v>
      </c>
      <c r="Y22" s="194">
        <f t="shared" si="17"/>
        <v>100</v>
      </c>
      <c r="Z22" s="195">
        <v>997</v>
      </c>
      <c r="AA22" s="203">
        <f t="shared" si="18"/>
        <v>5.813411078717201</v>
      </c>
      <c r="AB22" s="206">
        <v>4693</v>
      </c>
      <c r="AC22" s="207">
        <v>4693</v>
      </c>
      <c r="AD22" s="208">
        <f t="shared" si="19"/>
        <v>100</v>
      </c>
      <c r="AE22" s="207">
        <v>4253</v>
      </c>
      <c r="AF22" s="209">
        <f t="shared" si="20"/>
        <v>9.062433411463882</v>
      </c>
      <c r="AG22" s="206">
        <v>1560</v>
      </c>
      <c r="AH22" s="210">
        <v>1560</v>
      </c>
      <c r="AI22" s="211">
        <f t="shared" si="11"/>
        <v>100</v>
      </c>
      <c r="AJ22" s="210">
        <v>1483</v>
      </c>
      <c r="AK22" s="212">
        <f t="shared" si="12"/>
        <v>9.506410256410255</v>
      </c>
      <c r="AL22" s="206">
        <v>1456</v>
      </c>
      <c r="AM22" s="207">
        <v>1456</v>
      </c>
      <c r="AN22" s="213">
        <f t="shared" si="13"/>
        <v>100</v>
      </c>
      <c r="AO22" s="207">
        <v>1366</v>
      </c>
      <c r="AP22" s="214">
        <f t="shared" si="14"/>
        <v>9.381868131868131</v>
      </c>
      <c r="AQ22" s="215"/>
      <c r="AR22" s="216"/>
      <c r="AS22" s="220"/>
      <c r="AT22" s="216"/>
      <c r="AU22" s="230"/>
      <c r="AV22" s="219"/>
      <c r="AW22" s="216"/>
      <c r="AX22" s="220"/>
      <c r="AY22" s="216"/>
      <c r="AZ22" s="221"/>
      <c r="BA22" s="206">
        <v>60</v>
      </c>
      <c r="BB22" s="210">
        <v>60</v>
      </c>
      <c r="BC22" s="235">
        <f>BB22/BA22*100</f>
        <v>100</v>
      </c>
      <c r="BD22" s="210">
        <v>60</v>
      </c>
      <c r="BE22" s="236">
        <f>BD22/BB22*10</f>
        <v>10</v>
      </c>
      <c r="BF22" s="222">
        <v>151</v>
      </c>
      <c r="BG22" s="223">
        <v>151</v>
      </c>
      <c r="BH22" s="220">
        <f>BG22/BF22*100</f>
        <v>100</v>
      </c>
      <c r="BI22" s="223">
        <v>170</v>
      </c>
      <c r="BJ22" s="224">
        <f>BI22/BG22*10</f>
        <v>11.258278145695364</v>
      </c>
      <c r="BK22" s="219"/>
      <c r="BL22" s="223"/>
      <c r="BM22" s="220"/>
      <c r="BN22" s="223"/>
      <c r="BO22" s="224"/>
      <c r="BP22" s="225"/>
      <c r="BQ22" s="223"/>
      <c r="BR22" s="217"/>
      <c r="BS22" s="223"/>
      <c r="BT22" s="218"/>
      <c r="BU22" s="226"/>
      <c r="BV22" s="227"/>
      <c r="BW22" s="213"/>
      <c r="BX22" s="227"/>
      <c r="BY22" s="214"/>
    </row>
    <row r="23" spans="1:77" s="13" customFormat="1" ht="17.25" customHeight="1">
      <c r="A23" s="163" t="s">
        <v>13</v>
      </c>
      <c r="B23" s="187"/>
      <c r="C23" s="188">
        <f t="shared" si="0"/>
        <v>42930</v>
      </c>
      <c r="D23" s="189">
        <f t="shared" si="1"/>
        <v>42605</v>
      </c>
      <c r="E23" s="190">
        <f t="shared" si="2"/>
        <v>99.24295364546937</v>
      </c>
      <c r="F23" s="191">
        <f t="shared" si="3"/>
        <v>88392</v>
      </c>
      <c r="G23" s="72">
        <f t="shared" si="4"/>
        <v>20.746860697101276</v>
      </c>
      <c r="H23" s="192">
        <v>18262</v>
      </c>
      <c r="I23" s="193">
        <v>18262</v>
      </c>
      <c r="J23" s="194">
        <f t="shared" si="5"/>
        <v>100</v>
      </c>
      <c r="K23" s="195">
        <v>46877</v>
      </c>
      <c r="L23" s="196">
        <f t="shared" si="6"/>
        <v>25.669149052677692</v>
      </c>
      <c r="M23" s="197">
        <v>739</v>
      </c>
      <c r="N23" s="198">
        <v>739</v>
      </c>
      <c r="O23" s="194">
        <f>N23/M23*100</f>
        <v>100</v>
      </c>
      <c r="P23" s="198">
        <v>1546</v>
      </c>
      <c r="Q23" s="199">
        <f>P23/N23*10</f>
        <v>20.920162381596754</v>
      </c>
      <c r="R23" s="200"/>
      <c r="S23" s="201"/>
      <c r="T23" s="202"/>
      <c r="U23" s="201"/>
      <c r="V23" s="203"/>
      <c r="W23" s="204">
        <v>3255</v>
      </c>
      <c r="X23" s="237">
        <v>3255</v>
      </c>
      <c r="Y23" s="194">
        <f t="shared" si="17"/>
        <v>100</v>
      </c>
      <c r="Z23" s="195">
        <v>3547</v>
      </c>
      <c r="AA23" s="203">
        <f t="shared" si="18"/>
        <v>10.897081413210445</v>
      </c>
      <c r="AB23" s="206">
        <v>8744</v>
      </c>
      <c r="AC23" s="201">
        <v>8744</v>
      </c>
      <c r="AD23" s="208">
        <f t="shared" si="19"/>
        <v>100</v>
      </c>
      <c r="AE23" s="201">
        <v>17183</v>
      </c>
      <c r="AF23" s="209">
        <f t="shared" si="20"/>
        <v>19.651189387008234</v>
      </c>
      <c r="AG23" s="206">
        <v>8569</v>
      </c>
      <c r="AH23" s="210">
        <v>8569</v>
      </c>
      <c r="AI23" s="211">
        <f t="shared" si="11"/>
        <v>100</v>
      </c>
      <c r="AJ23" s="210">
        <v>15081</v>
      </c>
      <c r="AK23" s="212">
        <f t="shared" si="12"/>
        <v>17.599486521181</v>
      </c>
      <c r="AL23" s="206">
        <v>1487</v>
      </c>
      <c r="AM23" s="201">
        <v>1487</v>
      </c>
      <c r="AN23" s="213">
        <f t="shared" si="13"/>
        <v>100</v>
      </c>
      <c r="AO23" s="201">
        <v>2266</v>
      </c>
      <c r="AP23" s="214">
        <f t="shared" si="14"/>
        <v>15.238735709482178</v>
      </c>
      <c r="AQ23" s="215">
        <v>449</v>
      </c>
      <c r="AR23" s="232">
        <v>124</v>
      </c>
      <c r="AS23" s="220">
        <f>AR23/AQ23*100</f>
        <v>27.616926503340757</v>
      </c>
      <c r="AT23" s="232">
        <v>450</v>
      </c>
      <c r="AU23" s="230">
        <f>AT23/AR23*10</f>
        <v>36.29032258064516</v>
      </c>
      <c r="AV23" s="219"/>
      <c r="AW23" s="217"/>
      <c r="AX23" s="220"/>
      <c r="AY23" s="217"/>
      <c r="AZ23" s="221"/>
      <c r="BA23" s="206">
        <v>724</v>
      </c>
      <c r="BB23" s="210">
        <v>724</v>
      </c>
      <c r="BC23" s="235">
        <f>BB23/BA23*100</f>
        <v>100</v>
      </c>
      <c r="BD23" s="210">
        <v>332</v>
      </c>
      <c r="BE23" s="236">
        <f>BD23/BB23*10</f>
        <v>4.585635359116022</v>
      </c>
      <c r="BF23" s="222">
        <v>631</v>
      </c>
      <c r="BG23" s="232">
        <v>631</v>
      </c>
      <c r="BH23" s="220">
        <f>BG23/BF23*100</f>
        <v>100</v>
      </c>
      <c r="BI23" s="232">
        <v>1023</v>
      </c>
      <c r="BJ23" s="224">
        <f>BI23/BG23*10</f>
        <v>16.212361331220286</v>
      </c>
      <c r="BK23" s="219">
        <v>40</v>
      </c>
      <c r="BL23" s="232">
        <v>40</v>
      </c>
      <c r="BM23" s="220">
        <f>BL23/BK23*100</f>
        <v>100</v>
      </c>
      <c r="BN23" s="232">
        <v>57</v>
      </c>
      <c r="BO23" s="224">
        <f>BN23/BL23*10</f>
        <v>14.25</v>
      </c>
      <c r="BP23" s="233">
        <v>10</v>
      </c>
      <c r="BQ23" s="232">
        <v>10</v>
      </c>
      <c r="BR23" s="217">
        <f>BQ23/BP23*100</f>
        <v>100</v>
      </c>
      <c r="BS23" s="232">
        <v>10</v>
      </c>
      <c r="BT23" s="218">
        <f>BS23/BQ23*10</f>
        <v>10</v>
      </c>
      <c r="BU23" s="234">
        <v>20</v>
      </c>
      <c r="BV23" s="227">
        <v>20</v>
      </c>
      <c r="BW23" s="213">
        <f>BV23/BU23*100</f>
        <v>100</v>
      </c>
      <c r="BX23" s="227">
        <v>20</v>
      </c>
      <c r="BY23" s="214">
        <f>BX23/BV23*10</f>
        <v>10</v>
      </c>
    </row>
    <row r="24" spans="1:77" s="13" customFormat="1" ht="15" customHeight="1">
      <c r="A24" s="163" t="s">
        <v>23</v>
      </c>
      <c r="B24" s="187"/>
      <c r="C24" s="300">
        <f>SUM(H24+M24+R24+W24+AB24+AG24+AL24+AQ24+AV24+BA24+BF24+BK24+BP24+BU24)</f>
        <v>57768</v>
      </c>
      <c r="D24" s="301">
        <f>I24+N24+S24+X24+AC24+AH24+AM24+AR24+AW24+BB24+BG24+BL24+BQ24+BV24</f>
        <v>57608</v>
      </c>
      <c r="E24" s="302">
        <f t="shared" si="2"/>
        <v>99.72303005123943</v>
      </c>
      <c r="F24" s="303">
        <f t="shared" si="3"/>
        <v>124901</v>
      </c>
      <c r="G24" s="304">
        <f t="shared" si="4"/>
        <v>21.681190112484376</v>
      </c>
      <c r="H24" s="305">
        <v>16119</v>
      </c>
      <c r="I24" s="306">
        <v>16119</v>
      </c>
      <c r="J24" s="307">
        <f t="shared" si="5"/>
        <v>100</v>
      </c>
      <c r="K24" s="308">
        <v>44869</v>
      </c>
      <c r="L24" s="309">
        <f t="shared" si="6"/>
        <v>27.83609405049941</v>
      </c>
      <c r="M24" s="310"/>
      <c r="N24" s="311"/>
      <c r="O24" s="307"/>
      <c r="P24" s="311"/>
      <c r="Q24" s="312"/>
      <c r="R24" s="200"/>
      <c r="S24" s="201"/>
      <c r="T24" s="202"/>
      <c r="U24" s="201"/>
      <c r="V24" s="203"/>
      <c r="W24" s="204">
        <v>588</v>
      </c>
      <c r="X24" s="205">
        <v>588</v>
      </c>
      <c r="Y24" s="194">
        <f t="shared" si="17"/>
        <v>100</v>
      </c>
      <c r="Z24" s="195">
        <v>840</v>
      </c>
      <c r="AA24" s="203">
        <f t="shared" si="18"/>
        <v>14.285714285714286</v>
      </c>
      <c r="AB24" s="206">
        <v>24957</v>
      </c>
      <c r="AC24" s="207">
        <v>24957</v>
      </c>
      <c r="AD24" s="208">
        <f t="shared" si="19"/>
        <v>100</v>
      </c>
      <c r="AE24" s="207">
        <v>49021</v>
      </c>
      <c r="AF24" s="209">
        <f t="shared" si="20"/>
        <v>19.642184557438796</v>
      </c>
      <c r="AG24" s="206">
        <v>13150</v>
      </c>
      <c r="AH24" s="210">
        <v>13150</v>
      </c>
      <c r="AI24" s="211">
        <f t="shared" si="11"/>
        <v>100</v>
      </c>
      <c r="AJ24" s="210">
        <v>27260</v>
      </c>
      <c r="AK24" s="212">
        <f t="shared" si="12"/>
        <v>20.730038022813687</v>
      </c>
      <c r="AL24" s="206">
        <v>1247</v>
      </c>
      <c r="AM24" s="207">
        <v>1247</v>
      </c>
      <c r="AN24" s="213">
        <f t="shared" si="13"/>
        <v>100</v>
      </c>
      <c r="AO24" s="207">
        <v>1985</v>
      </c>
      <c r="AP24" s="214">
        <f t="shared" si="14"/>
        <v>15.918203688853247</v>
      </c>
      <c r="AQ24" s="215">
        <v>200</v>
      </c>
      <c r="AR24" s="216">
        <v>40</v>
      </c>
      <c r="AS24" s="352">
        <f>AR24/AQ24*100</f>
        <v>20</v>
      </c>
      <c r="AT24" s="340">
        <v>60</v>
      </c>
      <c r="AU24" s="230">
        <f>AT24/AR24*10</f>
        <v>15</v>
      </c>
      <c r="AV24" s="219"/>
      <c r="AW24" s="216"/>
      <c r="AX24" s="220"/>
      <c r="AY24" s="216"/>
      <c r="AZ24" s="221"/>
      <c r="BA24" s="206">
        <v>306</v>
      </c>
      <c r="BB24" s="210">
        <v>306</v>
      </c>
      <c r="BC24" s="235">
        <f>BB24/BA24*100</f>
        <v>100</v>
      </c>
      <c r="BD24" s="210">
        <v>316</v>
      </c>
      <c r="BE24" s="236">
        <f>BD24/BB24*10</f>
        <v>10.326797385620916</v>
      </c>
      <c r="BF24" s="222"/>
      <c r="BG24" s="223"/>
      <c r="BH24" s="220"/>
      <c r="BI24" s="223"/>
      <c r="BJ24" s="224"/>
      <c r="BK24" s="219"/>
      <c r="BL24" s="223"/>
      <c r="BM24" s="220"/>
      <c r="BN24" s="223"/>
      <c r="BO24" s="224"/>
      <c r="BP24" s="189">
        <v>1201</v>
      </c>
      <c r="BQ24" s="189">
        <v>1201</v>
      </c>
      <c r="BR24" s="345">
        <f>BQ24/BP24*100</f>
        <v>100</v>
      </c>
      <c r="BS24" s="344">
        <v>550</v>
      </c>
      <c r="BT24" s="218">
        <f>BS24/BQ24*10</f>
        <v>4.579517069109076</v>
      </c>
      <c r="BU24" s="226"/>
      <c r="BV24" s="227"/>
      <c r="BW24" s="227"/>
      <c r="BX24" s="227"/>
      <c r="BY24" s="298"/>
    </row>
    <row r="25" spans="1:77" s="13" customFormat="1" ht="17.25" customHeight="1" thickBot="1">
      <c r="A25" s="612" t="s">
        <v>14</v>
      </c>
      <c r="B25" s="536">
        <v>40</v>
      </c>
      <c r="C25" s="300">
        <f t="shared" si="0"/>
        <v>52320</v>
      </c>
      <c r="D25" s="301">
        <f t="shared" si="1"/>
        <v>51153</v>
      </c>
      <c r="E25" s="537">
        <f t="shared" si="2"/>
        <v>97.76949541284404</v>
      </c>
      <c r="F25" s="303">
        <f>K25+P25+U25+Z25+AE25+AJ25+AO25+AT25+AY25+BD25+BI25+BN25+BS25+BX25</f>
        <v>132000</v>
      </c>
      <c r="G25" s="538">
        <f t="shared" si="4"/>
        <v>25.80493812679608</v>
      </c>
      <c r="H25" s="539">
        <v>25877</v>
      </c>
      <c r="I25" s="540">
        <v>25877</v>
      </c>
      <c r="J25" s="541">
        <f t="shared" si="5"/>
        <v>100</v>
      </c>
      <c r="K25" s="542">
        <v>70801</v>
      </c>
      <c r="L25" s="543">
        <f t="shared" si="6"/>
        <v>27.360590485759552</v>
      </c>
      <c r="M25" s="544">
        <v>1149</v>
      </c>
      <c r="N25" s="545">
        <v>1149</v>
      </c>
      <c r="O25" s="541">
        <f>N25/M25*100</f>
        <v>100</v>
      </c>
      <c r="P25" s="545">
        <v>3003</v>
      </c>
      <c r="Q25" s="312">
        <f>P25/N25*10</f>
        <v>26.135770234986943</v>
      </c>
      <c r="R25" s="546">
        <v>39</v>
      </c>
      <c r="S25" s="547">
        <v>39</v>
      </c>
      <c r="T25" s="202">
        <f>S25/R25*100</f>
        <v>100</v>
      </c>
      <c r="U25" s="547">
        <v>110</v>
      </c>
      <c r="V25" s="203">
        <f>U25/S25*10</f>
        <v>28.205128205128208</v>
      </c>
      <c r="W25" s="548">
        <v>420</v>
      </c>
      <c r="X25" s="549">
        <v>420</v>
      </c>
      <c r="Y25" s="235">
        <f t="shared" si="17"/>
        <v>100</v>
      </c>
      <c r="Z25" s="550">
        <v>796</v>
      </c>
      <c r="AA25" s="551">
        <f t="shared" si="18"/>
        <v>18.952380952380953</v>
      </c>
      <c r="AB25" s="552">
        <v>1657</v>
      </c>
      <c r="AC25" s="553">
        <v>1657</v>
      </c>
      <c r="AD25" s="208">
        <f t="shared" si="19"/>
        <v>100</v>
      </c>
      <c r="AE25" s="553">
        <v>2759</v>
      </c>
      <c r="AF25" s="209">
        <f t="shared" si="20"/>
        <v>16.65057332528666</v>
      </c>
      <c r="AG25" s="554">
        <v>18922</v>
      </c>
      <c r="AH25" s="555">
        <v>18922</v>
      </c>
      <c r="AI25" s="556">
        <f t="shared" si="11"/>
        <v>100</v>
      </c>
      <c r="AJ25" s="555">
        <v>49101</v>
      </c>
      <c r="AK25" s="557">
        <f t="shared" si="12"/>
        <v>25.949159708276078</v>
      </c>
      <c r="AL25" s="552">
        <v>1579</v>
      </c>
      <c r="AM25" s="553">
        <v>1579</v>
      </c>
      <c r="AN25" s="213">
        <f t="shared" si="13"/>
        <v>100</v>
      </c>
      <c r="AO25" s="553">
        <v>3190</v>
      </c>
      <c r="AP25" s="214">
        <f t="shared" si="14"/>
        <v>20.202659911336287</v>
      </c>
      <c r="AQ25" s="558">
        <v>1626</v>
      </c>
      <c r="AR25" s="559">
        <v>534</v>
      </c>
      <c r="AS25" s="352">
        <f>AR25/AQ25*100</f>
        <v>32.84132841328413</v>
      </c>
      <c r="AT25" s="559">
        <v>1244</v>
      </c>
      <c r="AU25" s="230">
        <f>AT25/AR25*10</f>
        <v>23.29588014981273</v>
      </c>
      <c r="AV25" s="560"/>
      <c r="AW25" s="559"/>
      <c r="AX25" s="561"/>
      <c r="AY25" s="559"/>
      <c r="AZ25" s="562"/>
      <c r="BA25" s="552">
        <v>751</v>
      </c>
      <c r="BB25" s="563">
        <v>676</v>
      </c>
      <c r="BC25" s="235">
        <f>BB25/BA25*100</f>
        <v>90.0133155792277</v>
      </c>
      <c r="BD25" s="563">
        <v>486</v>
      </c>
      <c r="BE25" s="236">
        <f>BD25/BB25*10</f>
        <v>7.189349112426036</v>
      </c>
      <c r="BF25" s="564">
        <v>300</v>
      </c>
      <c r="BG25" s="565">
        <v>300</v>
      </c>
      <c r="BH25" s="220">
        <f>BG25/BF25*100</f>
        <v>100</v>
      </c>
      <c r="BI25" s="565">
        <v>510</v>
      </c>
      <c r="BJ25" s="224">
        <f>BI25/BG25*10</f>
        <v>17</v>
      </c>
      <c r="BK25" s="560"/>
      <c r="BL25" s="565"/>
      <c r="BM25" s="561"/>
      <c r="BN25" s="565"/>
      <c r="BO25" s="566"/>
      <c r="BP25" s="567"/>
      <c r="BQ25" s="565"/>
      <c r="BR25" s="561"/>
      <c r="BS25" s="565"/>
      <c r="BT25" s="568"/>
      <c r="BU25" s="226"/>
      <c r="BV25" s="569"/>
      <c r="BW25" s="569"/>
      <c r="BX25" s="569"/>
      <c r="BY25" s="570"/>
    </row>
    <row r="26" spans="1:77" s="272" customFormat="1" ht="15" customHeight="1" thickBot="1">
      <c r="A26" s="167" t="s">
        <v>24</v>
      </c>
      <c r="B26" s="534"/>
      <c r="C26" s="238">
        <f>SUM(C5:C25)</f>
        <v>589840</v>
      </c>
      <c r="D26" s="239">
        <f>SUM(D5:D25)</f>
        <v>587830</v>
      </c>
      <c r="E26" s="240">
        <f>D26/C26*100</f>
        <v>99.65922962159229</v>
      </c>
      <c r="F26" s="241">
        <f>SUM(F5:F25)</f>
        <v>1247932.5</v>
      </c>
      <c r="G26" s="242">
        <f t="shared" si="4"/>
        <v>21.22947961145229</v>
      </c>
      <c r="H26" s="243">
        <f>SUM(H5:H25)</f>
        <v>267665</v>
      </c>
      <c r="I26" s="239">
        <f>SUM(I6:I25)</f>
        <v>267665</v>
      </c>
      <c r="J26" s="244">
        <f t="shared" si="5"/>
        <v>100</v>
      </c>
      <c r="K26" s="239">
        <f>SUM(K6:K25)</f>
        <v>689629</v>
      </c>
      <c r="L26" s="245">
        <f t="shared" si="6"/>
        <v>25.764631162086935</v>
      </c>
      <c r="M26" s="243">
        <f>SUM(M5:M25)</f>
        <v>15884</v>
      </c>
      <c r="N26" s="239">
        <f>SUM(N5:N25)</f>
        <v>15884</v>
      </c>
      <c r="O26" s="244">
        <f>N26/M26*100</f>
        <v>100</v>
      </c>
      <c r="P26" s="239">
        <f>SUM(P5:P25)</f>
        <v>37185</v>
      </c>
      <c r="Q26" s="246">
        <f>P26/N26*10</f>
        <v>23.41035003777386</v>
      </c>
      <c r="R26" s="238">
        <f>SUM(R5:R25)</f>
        <v>840</v>
      </c>
      <c r="S26" s="239">
        <f>SUM(S5:S25)</f>
        <v>840</v>
      </c>
      <c r="T26" s="247">
        <f>S26/R26*100</f>
        <v>100</v>
      </c>
      <c r="U26" s="239">
        <f>SUM(U5:U25)</f>
        <v>1183</v>
      </c>
      <c r="V26" s="248">
        <f>U26/S26*10</f>
        <v>14.083333333333334</v>
      </c>
      <c r="W26" s="243">
        <f>SUM(W5:W25)</f>
        <v>16269</v>
      </c>
      <c r="X26" s="239">
        <f>SUM(X5:X25)</f>
        <v>16269</v>
      </c>
      <c r="Y26" s="244">
        <f t="shared" si="17"/>
        <v>100</v>
      </c>
      <c r="Z26" s="239">
        <f>SUM(Z5:Z25)</f>
        <v>18879</v>
      </c>
      <c r="AA26" s="249">
        <f t="shared" si="18"/>
        <v>11.60427807486631</v>
      </c>
      <c r="AB26" s="243">
        <f>SUM(AB5:AB25)</f>
        <v>113207</v>
      </c>
      <c r="AC26" s="239">
        <f>SUM(AC5:AC25)</f>
        <v>113207</v>
      </c>
      <c r="AD26" s="250">
        <f t="shared" si="19"/>
        <v>100</v>
      </c>
      <c r="AE26" s="239">
        <f>SUM(AE5:AE25)</f>
        <v>195811</v>
      </c>
      <c r="AF26" s="248">
        <f t="shared" si="20"/>
        <v>17.296721934156015</v>
      </c>
      <c r="AG26" s="243">
        <f>SUM(AG5:AG25)</f>
        <v>129183</v>
      </c>
      <c r="AH26" s="239">
        <f>SUM(AH5:AH25)</f>
        <v>129183</v>
      </c>
      <c r="AI26" s="251">
        <f t="shared" si="11"/>
        <v>100</v>
      </c>
      <c r="AJ26" s="239">
        <f>SUM(AJ5:AJ25)</f>
        <v>249761</v>
      </c>
      <c r="AK26" s="249">
        <f t="shared" si="12"/>
        <v>19.33389068221051</v>
      </c>
      <c r="AL26" s="243">
        <f>SUM(AL5:AL25)</f>
        <v>30886</v>
      </c>
      <c r="AM26" s="239">
        <f>SUM(AM5:AM25)</f>
        <v>30886</v>
      </c>
      <c r="AN26" s="247">
        <f t="shared" si="13"/>
        <v>100</v>
      </c>
      <c r="AO26" s="239">
        <f>SUM(AO5:AO25)</f>
        <v>43094</v>
      </c>
      <c r="AP26" s="249">
        <f t="shared" si="14"/>
        <v>13.952599883442335</v>
      </c>
      <c r="AQ26" s="252">
        <f>SUM(AQ5:AQ25)</f>
        <v>3211</v>
      </c>
      <c r="AR26" s="253">
        <f>SUM(AR5:AR25)</f>
        <v>1276</v>
      </c>
      <c r="AS26" s="254">
        <f>AR26/AQ26*100</f>
        <v>39.738399252569295</v>
      </c>
      <c r="AT26" s="253">
        <f>SUM(AT5:AT25)</f>
        <v>3277</v>
      </c>
      <c r="AU26" s="255">
        <f>AT26/AR26*10</f>
        <v>25.681818181818183</v>
      </c>
      <c r="AV26" s="252">
        <f>SUM(AV5:AV25)</f>
        <v>1666</v>
      </c>
      <c r="AW26" s="253">
        <f>SUM(AW5:AW25)</f>
        <v>1666</v>
      </c>
      <c r="AX26" s="256">
        <f>AW26/AV26*100</f>
        <v>100</v>
      </c>
      <c r="AY26" s="257">
        <f>SUM(AY5:AY25)</f>
        <v>1370</v>
      </c>
      <c r="AZ26" s="258">
        <f>AY26/AW26*10</f>
        <v>8.22328931572629</v>
      </c>
      <c r="BA26" s="243">
        <f>SUM(BA5:BA25)</f>
        <v>5783</v>
      </c>
      <c r="BB26" s="239">
        <f>SUM(BB5:BB25)</f>
        <v>5708</v>
      </c>
      <c r="BC26" s="244">
        <f>BB26/BA26*100</f>
        <v>98.70309527926682</v>
      </c>
      <c r="BD26" s="239">
        <f>SUM(BD5:BD25)</f>
        <v>3499</v>
      </c>
      <c r="BE26" s="259">
        <f>BD26/BB26*10</f>
        <v>6.129992992291521</v>
      </c>
      <c r="BF26" s="260">
        <f>SUM(BF5:BF25)</f>
        <v>1581</v>
      </c>
      <c r="BG26" s="261">
        <f>SUM(BG5:BG25)</f>
        <v>1581</v>
      </c>
      <c r="BH26" s="262">
        <f>BG26/BF26*100</f>
        <v>100</v>
      </c>
      <c r="BI26" s="261">
        <f>SUM(BI5:BI25)</f>
        <v>2215</v>
      </c>
      <c r="BJ26" s="263">
        <f>BI26/BG26*10</f>
        <v>14.0101201771031</v>
      </c>
      <c r="BK26" s="264">
        <f>SUM(BK5:BK25)</f>
        <v>1223</v>
      </c>
      <c r="BL26" s="265">
        <f>SUM(BL5:BL25)</f>
        <v>1223</v>
      </c>
      <c r="BM26" s="262">
        <f>BL26/BK26*100</f>
        <v>100</v>
      </c>
      <c r="BN26" s="265">
        <f>SUM(BN5:BN25)</f>
        <v>1026.5</v>
      </c>
      <c r="BO26" s="266">
        <f>BN26/BL26*10</f>
        <v>8.39329517579722</v>
      </c>
      <c r="BP26" s="243">
        <f>SUM(BP5:BP25)</f>
        <v>1336</v>
      </c>
      <c r="BQ26" s="239">
        <f>SUM(BQ5:BQ25)</f>
        <v>1336</v>
      </c>
      <c r="BR26" s="268">
        <f>BQ26/BP26*100</f>
        <v>100</v>
      </c>
      <c r="BS26" s="267">
        <f>SUM(BS5:BS25)</f>
        <v>619</v>
      </c>
      <c r="BT26" s="269">
        <f>BS26/BQ26*10</f>
        <v>4.633233532934132</v>
      </c>
      <c r="BU26" s="260">
        <f>SUM(BU7:BU25)</f>
        <v>1106</v>
      </c>
      <c r="BV26" s="270">
        <f>SUM(BV6:BV25)</f>
        <v>1106</v>
      </c>
      <c r="BW26" s="271">
        <f>BV26/BU26*100</f>
        <v>100</v>
      </c>
      <c r="BX26" s="270">
        <f>SUM(BX6:BX25)</f>
        <v>384</v>
      </c>
      <c r="BY26" s="271">
        <f>BX26/BV26*10</f>
        <v>3.4719710669077757</v>
      </c>
    </row>
    <row r="27" spans="1:77" s="15" customFormat="1" ht="16.5" customHeight="1" thickBot="1">
      <c r="A27" s="14" t="s">
        <v>15</v>
      </c>
      <c r="B27" s="273"/>
      <c r="C27" s="130">
        <v>572039</v>
      </c>
      <c r="D27" s="131">
        <v>566380</v>
      </c>
      <c r="E27" s="159">
        <v>99.01073178576986</v>
      </c>
      <c r="F27" s="160">
        <v>1670111.4</v>
      </c>
      <c r="G27" s="161">
        <v>29.487471309015145</v>
      </c>
      <c r="H27" s="134">
        <v>233716</v>
      </c>
      <c r="I27" s="135">
        <v>233716</v>
      </c>
      <c r="J27" s="136">
        <v>100</v>
      </c>
      <c r="K27" s="135">
        <v>811846</v>
      </c>
      <c r="L27" s="133">
        <v>34.736432251108184</v>
      </c>
      <c r="M27" s="134">
        <v>23703</v>
      </c>
      <c r="N27" s="135">
        <v>23703</v>
      </c>
      <c r="O27" s="136">
        <v>100</v>
      </c>
      <c r="P27" s="135">
        <v>60481</v>
      </c>
      <c r="Q27" s="137">
        <v>25.516179386575537</v>
      </c>
      <c r="R27" s="587">
        <v>581</v>
      </c>
      <c r="S27" s="135">
        <v>581</v>
      </c>
      <c r="T27" s="132">
        <v>100</v>
      </c>
      <c r="U27" s="135">
        <v>1120</v>
      </c>
      <c r="V27" s="138">
        <v>19.277108433734938</v>
      </c>
      <c r="W27" s="588">
        <v>14816</v>
      </c>
      <c r="X27" s="589">
        <v>14816</v>
      </c>
      <c r="Y27" s="590">
        <v>100</v>
      </c>
      <c r="Z27" s="589">
        <v>35353.6</v>
      </c>
      <c r="AA27" s="591">
        <v>23.861771058315334</v>
      </c>
      <c r="AB27" s="134">
        <v>121659</v>
      </c>
      <c r="AC27" s="135">
        <v>121659</v>
      </c>
      <c r="AD27" s="132">
        <v>100</v>
      </c>
      <c r="AE27" s="135">
        <v>307409</v>
      </c>
      <c r="AF27" s="138">
        <v>25.268085386202415</v>
      </c>
      <c r="AG27" s="134">
        <v>116144</v>
      </c>
      <c r="AH27" s="135">
        <v>116144</v>
      </c>
      <c r="AI27" s="132">
        <v>100</v>
      </c>
      <c r="AJ27" s="135">
        <v>324772</v>
      </c>
      <c r="AK27" s="138">
        <v>27.96287367405979</v>
      </c>
      <c r="AL27" s="134">
        <v>38736</v>
      </c>
      <c r="AM27" s="135">
        <v>38736</v>
      </c>
      <c r="AN27" s="132">
        <v>100</v>
      </c>
      <c r="AO27" s="135">
        <v>92399</v>
      </c>
      <c r="AP27" s="138">
        <v>23.85352127220157</v>
      </c>
      <c r="AQ27" s="592">
        <v>8216</v>
      </c>
      <c r="AR27" s="139">
        <v>2557</v>
      </c>
      <c r="AS27" s="172">
        <v>31.1222005842259</v>
      </c>
      <c r="AT27" s="139">
        <v>17132</v>
      </c>
      <c r="AU27" s="297">
        <v>67.00039108330074</v>
      </c>
      <c r="AV27" s="592">
        <v>1700</v>
      </c>
      <c r="AW27" s="139">
        <v>1700</v>
      </c>
      <c r="AX27" s="139">
        <v>100</v>
      </c>
      <c r="AY27" s="139">
        <v>2760</v>
      </c>
      <c r="AZ27" s="593">
        <v>16.235294117647058</v>
      </c>
      <c r="BA27" s="140">
        <v>9364</v>
      </c>
      <c r="BB27" s="141">
        <v>9364</v>
      </c>
      <c r="BC27" s="142">
        <v>100</v>
      </c>
      <c r="BD27" s="141">
        <v>10740</v>
      </c>
      <c r="BE27" s="185">
        <v>11.46945749679624</v>
      </c>
      <c r="BF27" s="145">
        <v>1673</v>
      </c>
      <c r="BG27" s="143">
        <v>1263</v>
      </c>
      <c r="BH27" s="146">
        <v>75.49312612074118</v>
      </c>
      <c r="BI27" s="143">
        <v>2855.8</v>
      </c>
      <c r="BJ27" s="173">
        <v>22.611243072050673</v>
      </c>
      <c r="BK27" s="145"/>
      <c r="BL27" s="146"/>
      <c r="BM27" s="146"/>
      <c r="BN27" s="146"/>
      <c r="BO27" s="147"/>
      <c r="BP27" s="145"/>
      <c r="BQ27" s="143"/>
      <c r="BR27" s="143"/>
      <c r="BS27" s="143"/>
      <c r="BT27" s="144"/>
      <c r="BU27" s="143">
        <v>0</v>
      </c>
      <c r="BV27" s="143">
        <v>0</v>
      </c>
      <c r="BW27" s="143">
        <v>0</v>
      </c>
      <c r="BX27" s="143">
        <v>0</v>
      </c>
      <c r="BY27" s="143">
        <v>0</v>
      </c>
    </row>
  </sheetData>
  <sheetProtection selectLockedCells="1" selectUnlockedCells="1"/>
  <mergeCells count="19">
    <mergeCell ref="BC1:BE1"/>
    <mergeCell ref="A3:A4"/>
    <mergeCell ref="B3:B4"/>
    <mergeCell ref="C3:G3"/>
    <mergeCell ref="H3:L3"/>
    <mergeCell ref="C1:AW1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L3:AP3"/>
    <mergeCell ref="BF3:BJ3"/>
    <mergeCell ref="BK3:BO3"/>
    <mergeCell ref="AG3:A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1" width="20.625" style="355" customWidth="1"/>
    <col min="2" max="2" width="9.00390625" style="355" customWidth="1"/>
    <col min="3" max="3" width="8.625" style="355" customWidth="1"/>
    <col min="4" max="4" width="5.875" style="355" customWidth="1"/>
    <col min="5" max="5" width="6.875" style="355" hidden="1" customWidth="1"/>
    <col min="6" max="6" width="6.375" style="355" hidden="1" customWidth="1"/>
    <col min="7" max="7" width="6.125" style="355" hidden="1" customWidth="1"/>
    <col min="8" max="8" width="6.375" style="355" hidden="1" customWidth="1"/>
    <col min="9" max="9" width="5.875" style="355" hidden="1" customWidth="1"/>
    <col min="10" max="10" width="8.875" style="355" customWidth="1"/>
    <col min="11" max="11" width="8.25390625" style="355" customWidth="1"/>
    <col min="12" max="12" width="6.125" style="355" customWidth="1"/>
    <col min="13" max="13" width="8.375" style="355" customWidth="1"/>
    <col min="14" max="14" width="5.875" style="355" bestFit="1" customWidth="1"/>
    <col min="15" max="15" width="7.625" style="355" bestFit="1" customWidth="1"/>
    <col min="16" max="16" width="7.25390625" style="355" customWidth="1"/>
    <col min="17" max="17" width="6.375" style="355" customWidth="1"/>
    <col min="18" max="18" width="8.25390625" style="355" customWidth="1"/>
    <col min="19" max="19" width="7.125" style="355" customWidth="1"/>
    <col min="20" max="21" width="6.375" style="355" customWidth="1"/>
    <col min="22" max="22" width="6.625" style="355" customWidth="1"/>
    <col min="23" max="23" width="7.00390625" style="355" customWidth="1"/>
    <col min="24" max="24" width="6.25390625" style="355" customWidth="1"/>
    <col min="25" max="26" width="7.375" style="355" customWidth="1"/>
    <col min="27" max="27" width="6.125" style="355" customWidth="1"/>
    <col min="28" max="28" width="6.625" style="355" customWidth="1"/>
    <col min="29" max="29" width="5.25390625" style="355" customWidth="1"/>
    <col min="30" max="30" width="0.12890625" style="355" hidden="1" customWidth="1"/>
    <col min="31" max="32" width="3.875" style="355" hidden="1" customWidth="1"/>
    <col min="33" max="33" width="9.75390625" style="355" hidden="1" customWidth="1"/>
    <col min="34" max="34" width="9.125" style="355" hidden="1" customWidth="1"/>
    <col min="35" max="35" width="6.375" style="355" hidden="1" customWidth="1"/>
    <col min="36" max="36" width="6.125" style="355" hidden="1" customWidth="1"/>
    <col min="37" max="37" width="6.375" style="355" hidden="1" customWidth="1"/>
    <col min="38" max="38" width="14.00390625" style="355" hidden="1" customWidth="1"/>
    <col min="39" max="40" width="8.625" style="355" hidden="1" customWidth="1"/>
    <col min="41" max="41" width="6.25390625" style="355" hidden="1" customWidth="1"/>
    <col min="42" max="42" width="6.875" style="355" hidden="1" customWidth="1"/>
    <col min="43" max="43" width="7.125" style="355" hidden="1" customWidth="1"/>
    <col min="44" max="16384" width="9.125" style="355" customWidth="1"/>
  </cols>
  <sheetData>
    <row r="1" spans="1:43" ht="33.75" customHeight="1">
      <c r="A1" s="170"/>
      <c r="B1" s="619" t="s">
        <v>131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8"/>
      <c r="W1" s="668"/>
      <c r="X1" s="668"/>
      <c r="Y1" s="668"/>
      <c r="Z1" s="668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356" customFormat="1" ht="15.75" customHeight="1" thickBot="1">
      <c r="A3" s="665" t="s">
        <v>16</v>
      </c>
      <c r="B3" s="669" t="s">
        <v>83</v>
      </c>
      <c r="C3" s="670"/>
      <c r="D3" s="671"/>
      <c r="E3" s="666" t="s">
        <v>25</v>
      </c>
      <c r="F3" s="666"/>
      <c r="G3" s="666"/>
      <c r="H3" s="666"/>
      <c r="I3" s="666"/>
      <c r="J3" s="672" t="s">
        <v>26</v>
      </c>
      <c r="K3" s="673"/>
      <c r="L3" s="673"/>
      <c r="M3" s="673"/>
      <c r="N3" s="674"/>
      <c r="O3" s="672" t="s">
        <v>86</v>
      </c>
      <c r="P3" s="673"/>
      <c r="Q3" s="673"/>
      <c r="R3" s="673"/>
      <c r="S3" s="675"/>
      <c r="T3" s="672" t="s">
        <v>27</v>
      </c>
      <c r="U3" s="673"/>
      <c r="V3" s="673"/>
      <c r="W3" s="673"/>
      <c r="X3" s="675"/>
      <c r="Y3" s="672" t="s">
        <v>28</v>
      </c>
      <c r="Z3" s="673"/>
      <c r="AA3" s="673"/>
      <c r="AB3" s="673"/>
      <c r="AC3" s="675"/>
      <c r="AD3" s="666" t="s">
        <v>29</v>
      </c>
      <c r="AE3" s="666"/>
      <c r="AF3" s="666"/>
      <c r="AG3" s="666"/>
      <c r="AH3" s="666" t="s">
        <v>30</v>
      </c>
      <c r="AI3" s="666"/>
      <c r="AJ3" s="666"/>
      <c r="AK3" s="666"/>
      <c r="AL3" s="666"/>
      <c r="AM3" s="666" t="s">
        <v>43</v>
      </c>
      <c r="AN3" s="666"/>
      <c r="AO3" s="666"/>
      <c r="AP3" s="666"/>
      <c r="AQ3" s="666"/>
    </row>
    <row r="4" spans="1:43" s="356" customFormat="1" ht="123" customHeight="1" thickBot="1">
      <c r="A4" s="665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68" t="s">
        <v>35</v>
      </c>
      <c r="K4" s="169" t="s">
        <v>39</v>
      </c>
      <c r="L4" s="169" t="s">
        <v>0</v>
      </c>
      <c r="M4" s="169" t="s">
        <v>40</v>
      </c>
      <c r="N4" s="181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20" t="s">
        <v>35</v>
      </c>
      <c r="U4" s="21" t="s">
        <v>39</v>
      </c>
      <c r="V4" s="21" t="s">
        <v>0</v>
      </c>
      <c r="W4" s="21" t="s">
        <v>40</v>
      </c>
      <c r="X4" s="22" t="s">
        <v>41</v>
      </c>
      <c r="Y4" s="20" t="s">
        <v>35</v>
      </c>
      <c r="Z4" s="21" t="s">
        <v>39</v>
      </c>
      <c r="AA4" s="21" t="s">
        <v>0</v>
      </c>
      <c r="AB4" s="21" t="s">
        <v>40</v>
      </c>
      <c r="AC4" s="2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68" t="s">
        <v>42</v>
      </c>
      <c r="AI4" s="169" t="s">
        <v>39</v>
      </c>
      <c r="AJ4" s="169" t="s">
        <v>0</v>
      </c>
      <c r="AK4" s="169" t="s">
        <v>40</v>
      </c>
      <c r="AL4" s="181" t="s">
        <v>38</v>
      </c>
      <c r="AM4" s="168" t="s">
        <v>35</v>
      </c>
      <c r="AN4" s="169" t="s">
        <v>39</v>
      </c>
      <c r="AO4" s="169" t="s">
        <v>0</v>
      </c>
      <c r="AP4" s="169" t="s">
        <v>40</v>
      </c>
      <c r="AQ4" s="532" t="s">
        <v>38</v>
      </c>
    </row>
    <row r="5" spans="1:43" s="356" customFormat="1" ht="17.25" customHeight="1">
      <c r="A5" s="24" t="s">
        <v>1</v>
      </c>
      <c r="B5" s="155"/>
      <c r="C5" s="155"/>
      <c r="D5" s="155"/>
      <c r="E5" s="357"/>
      <c r="F5" s="358"/>
      <c r="G5" s="359"/>
      <c r="H5" s="360"/>
      <c r="I5" s="360"/>
      <c r="J5" s="361"/>
      <c r="K5" s="362"/>
      <c r="L5" s="363"/>
      <c r="M5" s="378"/>
      <c r="N5" s="364"/>
      <c r="O5" s="365"/>
      <c r="P5" s="362"/>
      <c r="Q5" s="362"/>
      <c r="R5" s="362"/>
      <c r="S5" s="366"/>
      <c r="T5" s="374"/>
      <c r="U5" s="533"/>
      <c r="V5" s="362"/>
      <c r="W5" s="362"/>
      <c r="X5" s="366"/>
      <c r="Y5" s="367"/>
      <c r="Z5" s="368"/>
      <c r="AA5" s="368"/>
      <c r="AB5" s="368"/>
      <c r="AC5" s="369"/>
      <c r="AD5" s="370"/>
      <c r="AE5" s="362"/>
      <c r="AF5" s="362"/>
      <c r="AG5" s="364"/>
      <c r="AH5" s="371"/>
      <c r="AI5" s="362"/>
      <c r="AJ5" s="362"/>
      <c r="AK5" s="362"/>
      <c r="AL5" s="364"/>
      <c r="AM5" s="372"/>
      <c r="AN5" s="362"/>
      <c r="AO5" s="373"/>
      <c r="AP5" s="362"/>
      <c r="AQ5" s="366"/>
    </row>
    <row r="6" spans="1:43" s="356" customFormat="1" ht="15.75">
      <c r="A6" s="25" t="s">
        <v>17</v>
      </c>
      <c r="B6" s="274">
        <f>E6+J6+O6+T6+Y6+AD6+AH6+AM6</f>
        <v>7225</v>
      </c>
      <c r="C6" s="274">
        <f>F6+K6+P6+U6+Z6+AE6+AI6+AN6</f>
        <v>6680</v>
      </c>
      <c r="D6" s="275">
        <f>C6/B6*100</f>
        <v>92.4567474048443</v>
      </c>
      <c r="E6" s="374">
        <v>1045</v>
      </c>
      <c r="F6" s="622">
        <v>1045</v>
      </c>
      <c r="G6" s="375">
        <f>F6/E6*100</f>
        <v>100</v>
      </c>
      <c r="H6" s="376">
        <v>1410</v>
      </c>
      <c r="I6" s="377">
        <f>H6/F6*10</f>
        <v>13.492822966507177</v>
      </c>
      <c r="J6" s="378">
        <v>3402</v>
      </c>
      <c r="K6" s="378">
        <v>3357</v>
      </c>
      <c r="L6" s="375">
        <f aca="true" t="shared" si="0" ref="L6:L14">K6/J6*100</f>
        <v>98.67724867724867</v>
      </c>
      <c r="M6" s="378">
        <v>4422</v>
      </c>
      <c r="N6" s="380">
        <f aca="true" t="shared" si="1" ref="N6:N25">IF(M6&gt;0,M6/K6*10,"")</f>
        <v>13.172475424486148</v>
      </c>
      <c r="O6" s="381"/>
      <c r="P6" s="382"/>
      <c r="Q6" s="382"/>
      <c r="R6" s="382"/>
      <c r="S6" s="383"/>
      <c r="T6" s="374"/>
      <c r="U6" s="529"/>
      <c r="V6" s="382"/>
      <c r="W6" s="382"/>
      <c r="X6" s="383"/>
      <c r="Y6" s="623"/>
      <c r="Z6" s="382"/>
      <c r="AA6" s="382"/>
      <c r="AB6" s="382"/>
      <c r="AC6" s="384"/>
      <c r="AD6" s="571">
        <v>500</v>
      </c>
      <c r="AE6" s="382"/>
      <c r="AF6" s="382"/>
      <c r="AG6" s="385"/>
      <c r="AH6" s="182"/>
      <c r="AI6" s="624"/>
      <c r="AJ6" s="624"/>
      <c r="AK6" s="624"/>
      <c r="AL6" s="625"/>
      <c r="AM6" s="182">
        <v>2278</v>
      </c>
      <c r="AN6" s="182">
        <v>2278</v>
      </c>
      <c r="AO6" s="386">
        <f>AN6/AM6*100</f>
        <v>100</v>
      </c>
      <c r="AP6" s="379">
        <v>1139</v>
      </c>
      <c r="AQ6" s="384">
        <f>AP6/AN6*10</f>
        <v>5</v>
      </c>
    </row>
    <row r="7" spans="1:43" s="356" customFormat="1" ht="15.75">
      <c r="A7" s="25" t="s">
        <v>18</v>
      </c>
      <c r="B7" s="274">
        <f aca="true" t="shared" si="2" ref="B7:B27">E7+J7+O7+T7+Y7+AD7+AH7+AM7</f>
        <v>6326</v>
      </c>
      <c r="C7" s="274">
        <f aca="true" t="shared" si="3" ref="C7:C27">F7+K7+P7+U7+Z7+AE7+AI7+AN7</f>
        <v>4036</v>
      </c>
      <c r="D7" s="275">
        <f aca="true" t="shared" si="4" ref="D7:D27">C7/B7*100</f>
        <v>63.80018969332911</v>
      </c>
      <c r="E7" s="374"/>
      <c r="F7" s="387"/>
      <c r="G7" s="375"/>
      <c r="H7" s="388"/>
      <c r="I7" s="377"/>
      <c r="J7" s="378">
        <v>4926</v>
      </c>
      <c r="K7" s="378">
        <v>2636</v>
      </c>
      <c r="L7" s="375">
        <f t="shared" si="0"/>
        <v>53.5119772634998</v>
      </c>
      <c r="M7" s="378">
        <v>4987</v>
      </c>
      <c r="N7" s="380">
        <f t="shared" si="1"/>
        <v>18.918816388467373</v>
      </c>
      <c r="O7" s="381"/>
      <c r="P7" s="382"/>
      <c r="Q7" s="382"/>
      <c r="R7" s="382"/>
      <c r="S7" s="383"/>
      <c r="T7" s="374"/>
      <c r="U7" s="529"/>
      <c r="V7" s="382"/>
      <c r="W7" s="382"/>
      <c r="X7" s="383"/>
      <c r="Y7" s="374">
        <v>250</v>
      </c>
      <c r="Z7" s="529">
        <v>250</v>
      </c>
      <c r="AA7" s="389">
        <f>Z7/Y7*100</f>
        <v>100</v>
      </c>
      <c r="AB7" s="382">
        <v>125</v>
      </c>
      <c r="AC7" s="384">
        <f>AB7/Z7*10</f>
        <v>5</v>
      </c>
      <c r="AD7" s="390"/>
      <c r="AE7" s="379"/>
      <c r="AF7" s="379"/>
      <c r="AG7" s="385"/>
      <c r="AH7" s="182">
        <v>770</v>
      </c>
      <c r="AI7" s="376">
        <v>770</v>
      </c>
      <c r="AJ7" s="391">
        <f>AI7/AH7*100</f>
        <v>100</v>
      </c>
      <c r="AK7" s="376">
        <v>385</v>
      </c>
      <c r="AL7" s="304">
        <f>AK7/AI7*10</f>
        <v>5</v>
      </c>
      <c r="AM7" s="182">
        <v>380</v>
      </c>
      <c r="AN7" s="182">
        <v>380</v>
      </c>
      <c r="AO7" s="386">
        <f>AN7/AM7*100</f>
        <v>100</v>
      </c>
      <c r="AP7" s="379">
        <v>190</v>
      </c>
      <c r="AQ7" s="384">
        <f>AP7/AN7*10</f>
        <v>5</v>
      </c>
    </row>
    <row r="8" spans="1:43" s="356" customFormat="1" ht="15.75">
      <c r="A8" s="25" t="s">
        <v>2</v>
      </c>
      <c r="B8" s="274">
        <f t="shared" si="2"/>
        <v>2536</v>
      </c>
      <c r="C8" s="274">
        <f t="shared" si="3"/>
        <v>2336</v>
      </c>
      <c r="D8" s="275">
        <f t="shared" si="4"/>
        <v>92.11356466876973</v>
      </c>
      <c r="E8" s="374">
        <v>300</v>
      </c>
      <c r="F8" s="387">
        <v>300</v>
      </c>
      <c r="G8" s="375">
        <f>F8/E8*100</f>
        <v>100</v>
      </c>
      <c r="H8" s="388">
        <v>150</v>
      </c>
      <c r="I8" s="377">
        <f>H8/F8*10</f>
        <v>5</v>
      </c>
      <c r="J8" s="378">
        <v>1560</v>
      </c>
      <c r="K8" s="378">
        <v>1360</v>
      </c>
      <c r="L8" s="375">
        <f t="shared" si="0"/>
        <v>87.17948717948718</v>
      </c>
      <c r="M8" s="378">
        <v>1632</v>
      </c>
      <c r="N8" s="380">
        <f t="shared" si="1"/>
        <v>12</v>
      </c>
      <c r="O8" s="381"/>
      <c r="P8" s="382"/>
      <c r="Q8" s="382"/>
      <c r="R8" s="382"/>
      <c r="S8" s="383"/>
      <c r="T8" s="374"/>
      <c r="U8" s="529"/>
      <c r="V8" s="382"/>
      <c r="W8" s="382"/>
      <c r="X8" s="383"/>
      <c r="Y8" s="374"/>
      <c r="Z8" s="529"/>
      <c r="AA8" s="389"/>
      <c r="AB8" s="382"/>
      <c r="AC8" s="384"/>
      <c r="AD8" s="390"/>
      <c r="AE8" s="379"/>
      <c r="AF8" s="379"/>
      <c r="AG8" s="385"/>
      <c r="AH8" s="182">
        <v>412</v>
      </c>
      <c r="AI8" s="376">
        <v>412</v>
      </c>
      <c r="AJ8" s="391">
        <f aca="true" t="shared" si="5" ref="AJ8:AJ26">AI8/AH8*100</f>
        <v>100</v>
      </c>
      <c r="AK8" s="376">
        <v>185</v>
      </c>
      <c r="AL8" s="304">
        <f>AK8/AI8*10</f>
        <v>4.490291262135923</v>
      </c>
      <c r="AM8" s="182">
        <v>264</v>
      </c>
      <c r="AN8" s="182">
        <v>264</v>
      </c>
      <c r="AO8" s="386">
        <f>AN8/AM8*100</f>
        <v>100</v>
      </c>
      <c r="AP8" s="379">
        <v>190</v>
      </c>
      <c r="AQ8" s="384">
        <f>AP8/AN8*10</f>
        <v>7.196969696969697</v>
      </c>
    </row>
    <row r="9" spans="1:43" s="356" customFormat="1" ht="15.75">
      <c r="A9" s="25" t="s">
        <v>3</v>
      </c>
      <c r="B9" s="274">
        <f t="shared" si="2"/>
        <v>14367</v>
      </c>
      <c r="C9" s="274">
        <f t="shared" si="3"/>
        <v>12818</v>
      </c>
      <c r="D9" s="275">
        <f t="shared" si="4"/>
        <v>89.2183476021438</v>
      </c>
      <c r="E9" s="374">
        <v>415</v>
      </c>
      <c r="F9" s="387">
        <v>415</v>
      </c>
      <c r="G9" s="375">
        <f>F9/E9*100</f>
        <v>100</v>
      </c>
      <c r="H9" s="388">
        <v>460</v>
      </c>
      <c r="I9" s="377">
        <f>H9/F9*10</f>
        <v>11.08433734939759</v>
      </c>
      <c r="J9" s="378">
        <v>9532</v>
      </c>
      <c r="K9" s="378">
        <v>7983</v>
      </c>
      <c r="L9" s="375">
        <f t="shared" si="0"/>
        <v>83.74947545111205</v>
      </c>
      <c r="M9" s="378">
        <v>14588</v>
      </c>
      <c r="N9" s="380">
        <f t="shared" si="1"/>
        <v>18.27383189277214</v>
      </c>
      <c r="O9" s="381"/>
      <c r="P9" s="382"/>
      <c r="Q9" s="382"/>
      <c r="R9" s="382"/>
      <c r="S9" s="383"/>
      <c r="T9" s="374"/>
      <c r="U9" s="529"/>
      <c r="V9" s="382"/>
      <c r="W9" s="382"/>
      <c r="X9" s="383"/>
      <c r="Y9" s="374">
        <v>1066</v>
      </c>
      <c r="Z9" s="529">
        <v>1066</v>
      </c>
      <c r="AA9" s="389">
        <f>Z9/Y9*100</f>
        <v>100</v>
      </c>
      <c r="AB9" s="382">
        <v>1279</v>
      </c>
      <c r="AC9" s="384">
        <f>AB9/Z9*10</f>
        <v>11.99812382739212</v>
      </c>
      <c r="AD9" s="390"/>
      <c r="AE9" s="379"/>
      <c r="AF9" s="379"/>
      <c r="AG9" s="385"/>
      <c r="AH9" s="182">
        <v>2170</v>
      </c>
      <c r="AI9" s="376">
        <v>2170</v>
      </c>
      <c r="AJ9" s="391">
        <f t="shared" si="5"/>
        <v>100</v>
      </c>
      <c r="AK9" s="376">
        <v>1085</v>
      </c>
      <c r="AL9" s="304">
        <f>AK9/AI9*10</f>
        <v>5</v>
      </c>
      <c r="AM9" s="182">
        <v>1184</v>
      </c>
      <c r="AN9" s="182">
        <v>1184</v>
      </c>
      <c r="AO9" s="386">
        <f>AN9/AM9*100</f>
        <v>100</v>
      </c>
      <c r="AP9" s="379">
        <v>947</v>
      </c>
      <c r="AQ9" s="384">
        <f>AP9/AN9*10</f>
        <v>7.9983108108108105</v>
      </c>
    </row>
    <row r="10" spans="1:43" s="356" customFormat="1" ht="15.75">
      <c r="A10" s="25" t="s">
        <v>19</v>
      </c>
      <c r="B10" s="274">
        <f t="shared" si="2"/>
        <v>9418</v>
      </c>
      <c r="C10" s="274">
        <f t="shared" si="3"/>
        <v>7863</v>
      </c>
      <c r="D10" s="275">
        <f t="shared" si="4"/>
        <v>83.48906349543428</v>
      </c>
      <c r="E10" s="374"/>
      <c r="F10" s="387"/>
      <c r="G10" s="375"/>
      <c r="H10" s="388"/>
      <c r="I10" s="377"/>
      <c r="J10" s="378">
        <v>9418</v>
      </c>
      <c r="K10" s="378">
        <v>7863</v>
      </c>
      <c r="L10" s="375">
        <f t="shared" si="0"/>
        <v>83.48906349543428</v>
      </c>
      <c r="M10" s="378">
        <v>12271</v>
      </c>
      <c r="N10" s="380">
        <f t="shared" si="1"/>
        <v>15.606002797914282</v>
      </c>
      <c r="O10" s="381"/>
      <c r="P10" s="382"/>
      <c r="Q10" s="382"/>
      <c r="R10" s="382"/>
      <c r="S10" s="383"/>
      <c r="T10" s="374"/>
      <c r="U10" s="529"/>
      <c r="V10" s="382"/>
      <c r="W10" s="382"/>
      <c r="X10" s="383"/>
      <c r="Y10" s="374"/>
      <c r="Z10" s="529"/>
      <c r="AA10" s="389"/>
      <c r="AB10" s="382"/>
      <c r="AC10" s="384"/>
      <c r="AD10" s="390"/>
      <c r="AE10" s="379"/>
      <c r="AF10" s="379"/>
      <c r="AG10" s="385"/>
      <c r="AH10" s="182"/>
      <c r="AI10" s="376"/>
      <c r="AJ10" s="391"/>
      <c r="AK10" s="376"/>
      <c r="AL10" s="304"/>
      <c r="AM10" s="182"/>
      <c r="AN10" s="182"/>
      <c r="AO10" s="386"/>
      <c r="AP10" s="379"/>
      <c r="AQ10" s="384"/>
    </row>
    <row r="11" spans="1:43" s="356" customFormat="1" ht="15.75">
      <c r="A11" s="25" t="s">
        <v>4</v>
      </c>
      <c r="B11" s="274">
        <f t="shared" si="2"/>
        <v>20445</v>
      </c>
      <c r="C11" s="274">
        <f t="shared" si="3"/>
        <v>14056</v>
      </c>
      <c r="D11" s="275">
        <f t="shared" si="4"/>
        <v>68.75030569821472</v>
      </c>
      <c r="E11" s="374">
        <v>360</v>
      </c>
      <c r="F11" s="387">
        <v>360</v>
      </c>
      <c r="G11" s="375">
        <f>F11/E11*100</f>
        <v>100</v>
      </c>
      <c r="H11" s="388">
        <v>190</v>
      </c>
      <c r="I11" s="377">
        <f>H11/F11*10</f>
        <v>5.277777777777778</v>
      </c>
      <c r="J11" s="378">
        <v>16527</v>
      </c>
      <c r="K11" s="378">
        <v>10138</v>
      </c>
      <c r="L11" s="375">
        <f t="shared" si="0"/>
        <v>61.34204634839959</v>
      </c>
      <c r="M11" s="378">
        <v>13323</v>
      </c>
      <c r="N11" s="380">
        <f t="shared" si="1"/>
        <v>13.141645294929967</v>
      </c>
      <c r="O11" s="381"/>
      <c r="P11" s="382"/>
      <c r="Q11" s="382"/>
      <c r="R11" s="382"/>
      <c r="S11" s="383"/>
      <c r="T11" s="374">
        <v>350</v>
      </c>
      <c r="U11" s="529">
        <v>350</v>
      </c>
      <c r="V11" s="392">
        <f>U11/T11*100</f>
        <v>100</v>
      </c>
      <c r="W11" s="382">
        <v>203</v>
      </c>
      <c r="X11" s="384">
        <f>IF(W11&gt;0,W11/U11*10,"")</f>
        <v>5.8</v>
      </c>
      <c r="Y11" s="374">
        <v>2908</v>
      </c>
      <c r="Z11" s="529">
        <v>2908</v>
      </c>
      <c r="AA11" s="389">
        <f>Z11/Y11*100</f>
        <v>100</v>
      </c>
      <c r="AB11" s="379">
        <v>764</v>
      </c>
      <c r="AC11" s="384">
        <f>AB11/Z11*10</f>
        <v>2.627235213204952</v>
      </c>
      <c r="AD11" s="390"/>
      <c r="AE11" s="379"/>
      <c r="AF11" s="379"/>
      <c r="AG11" s="385"/>
      <c r="AH11" s="182">
        <v>250</v>
      </c>
      <c r="AI11" s="376">
        <v>250</v>
      </c>
      <c r="AJ11" s="391">
        <f t="shared" si="5"/>
        <v>100</v>
      </c>
      <c r="AK11" s="376">
        <v>132</v>
      </c>
      <c r="AL11" s="304">
        <f>AK11/AI11*10</f>
        <v>5.28</v>
      </c>
      <c r="AM11" s="182">
        <v>50</v>
      </c>
      <c r="AN11" s="182">
        <v>50</v>
      </c>
      <c r="AO11" s="386">
        <v>100</v>
      </c>
      <c r="AP11" s="379">
        <v>75</v>
      </c>
      <c r="AQ11" s="384">
        <v>15</v>
      </c>
    </row>
    <row r="12" spans="1:43" s="356" customFormat="1" ht="15.75">
      <c r="A12" s="25" t="s">
        <v>5</v>
      </c>
      <c r="B12" s="274">
        <f t="shared" si="2"/>
        <v>25209</v>
      </c>
      <c r="C12" s="274">
        <f t="shared" si="3"/>
        <v>23939</v>
      </c>
      <c r="D12" s="275">
        <f t="shared" si="4"/>
        <v>94.96211670435162</v>
      </c>
      <c r="E12" s="374">
        <v>196</v>
      </c>
      <c r="F12" s="387">
        <v>196</v>
      </c>
      <c r="G12" s="375">
        <f>F12/E12*100</f>
        <v>100</v>
      </c>
      <c r="H12" s="388">
        <v>82</v>
      </c>
      <c r="I12" s="377">
        <f>H12/F12*10</f>
        <v>4.183673469387755</v>
      </c>
      <c r="J12" s="378">
        <v>22660</v>
      </c>
      <c r="K12" s="378">
        <v>21390</v>
      </c>
      <c r="L12" s="375">
        <f t="shared" si="0"/>
        <v>94.3954104148279</v>
      </c>
      <c r="M12" s="378">
        <v>36296</v>
      </c>
      <c r="N12" s="380">
        <f t="shared" si="1"/>
        <v>16.968676951846657</v>
      </c>
      <c r="O12" s="381"/>
      <c r="P12" s="382"/>
      <c r="Q12" s="382"/>
      <c r="R12" s="382"/>
      <c r="S12" s="383"/>
      <c r="T12" s="374"/>
      <c r="U12" s="529"/>
      <c r="V12" s="392"/>
      <c r="W12" s="379"/>
      <c r="X12" s="384"/>
      <c r="Y12" s="374">
        <v>2353</v>
      </c>
      <c r="Z12" s="529">
        <v>2353</v>
      </c>
      <c r="AA12" s="389">
        <f>Z12/Y12*100</f>
        <v>100</v>
      </c>
      <c r="AB12" s="379">
        <v>2616</v>
      </c>
      <c r="AC12" s="384">
        <f>IF(AB12&gt;0,AB12/Z12*10,"")</f>
        <v>11.117722056948576</v>
      </c>
      <c r="AD12" s="390"/>
      <c r="AE12" s="379"/>
      <c r="AF12" s="379"/>
      <c r="AG12" s="385"/>
      <c r="AH12" s="182"/>
      <c r="AI12" s="376"/>
      <c r="AJ12" s="391"/>
      <c r="AK12" s="376"/>
      <c r="AL12" s="304"/>
      <c r="AM12" s="182"/>
      <c r="AN12" s="182"/>
      <c r="AO12" s="386"/>
      <c r="AP12" s="379"/>
      <c r="AQ12" s="384"/>
    </row>
    <row r="13" spans="1:43" s="356" customFormat="1" ht="15.75">
      <c r="A13" s="25" t="s">
        <v>6</v>
      </c>
      <c r="B13" s="274">
        <f t="shared" si="2"/>
        <v>10689</v>
      </c>
      <c r="C13" s="274">
        <f t="shared" si="3"/>
        <v>8404</v>
      </c>
      <c r="D13" s="275">
        <f t="shared" si="4"/>
        <v>78.62288333801104</v>
      </c>
      <c r="E13" s="374"/>
      <c r="F13" s="387"/>
      <c r="G13" s="375"/>
      <c r="H13" s="388"/>
      <c r="I13" s="377"/>
      <c r="J13" s="378">
        <v>9820</v>
      </c>
      <c r="K13" s="378">
        <v>7535</v>
      </c>
      <c r="L13" s="375">
        <f t="shared" si="0"/>
        <v>76.73116089613035</v>
      </c>
      <c r="M13" s="378">
        <v>7595</v>
      </c>
      <c r="N13" s="380">
        <f t="shared" si="1"/>
        <v>10.079628400796283</v>
      </c>
      <c r="O13" s="381"/>
      <c r="P13" s="382"/>
      <c r="Q13" s="382"/>
      <c r="R13" s="382"/>
      <c r="S13" s="383"/>
      <c r="T13" s="374"/>
      <c r="U13" s="529"/>
      <c r="V13" s="392"/>
      <c r="W13" s="379"/>
      <c r="X13" s="384"/>
      <c r="Y13" s="374"/>
      <c r="Z13" s="529"/>
      <c r="AA13" s="389"/>
      <c r="AB13" s="379"/>
      <c r="AC13" s="384"/>
      <c r="AD13" s="390"/>
      <c r="AE13" s="379"/>
      <c r="AF13" s="379"/>
      <c r="AG13" s="385"/>
      <c r="AH13" s="182">
        <v>40</v>
      </c>
      <c r="AI13" s="376">
        <v>40</v>
      </c>
      <c r="AJ13" s="391">
        <f t="shared" si="5"/>
        <v>100</v>
      </c>
      <c r="AK13" s="376">
        <v>4</v>
      </c>
      <c r="AL13" s="304">
        <f>AK13/AI13*10</f>
        <v>1</v>
      </c>
      <c r="AM13" s="182">
        <v>829</v>
      </c>
      <c r="AN13" s="182">
        <v>829</v>
      </c>
      <c r="AO13" s="386">
        <f>AN13/AM13*100</f>
        <v>100</v>
      </c>
      <c r="AP13" s="379">
        <v>482</v>
      </c>
      <c r="AQ13" s="384">
        <f>AP13/AN13*10</f>
        <v>5.814234016887817</v>
      </c>
    </row>
    <row r="14" spans="1:43" s="356" customFormat="1" ht="16.5" customHeight="1">
      <c r="A14" s="25" t="s">
        <v>7</v>
      </c>
      <c r="B14" s="274">
        <f t="shared" si="2"/>
        <v>10981</v>
      </c>
      <c r="C14" s="274">
        <f t="shared" si="3"/>
        <v>10004</v>
      </c>
      <c r="D14" s="275">
        <f t="shared" si="4"/>
        <v>91.10281395137055</v>
      </c>
      <c r="E14" s="374"/>
      <c r="F14" s="387"/>
      <c r="G14" s="375"/>
      <c r="H14" s="388"/>
      <c r="I14" s="377"/>
      <c r="J14" s="378">
        <v>10305</v>
      </c>
      <c r="K14" s="378">
        <v>9328</v>
      </c>
      <c r="L14" s="375">
        <f t="shared" si="0"/>
        <v>90.51916545366328</v>
      </c>
      <c r="M14" s="378">
        <v>16158</v>
      </c>
      <c r="N14" s="380">
        <f t="shared" si="1"/>
        <v>17.32204116638079</v>
      </c>
      <c r="O14" s="381"/>
      <c r="P14" s="382"/>
      <c r="Q14" s="382"/>
      <c r="R14" s="382"/>
      <c r="S14" s="383"/>
      <c r="T14" s="374"/>
      <c r="U14" s="529"/>
      <c r="V14" s="392"/>
      <c r="W14" s="379"/>
      <c r="X14" s="384"/>
      <c r="Y14" s="374">
        <v>676</v>
      </c>
      <c r="Z14" s="529">
        <v>676</v>
      </c>
      <c r="AA14" s="389">
        <f>Z14/Y14*100</f>
        <v>100</v>
      </c>
      <c r="AB14" s="379">
        <v>516</v>
      </c>
      <c r="AC14" s="384">
        <f>IF(AB14&gt;0,AB14/Z14*10,"")</f>
        <v>7.633136094674557</v>
      </c>
      <c r="AD14" s="390"/>
      <c r="AE14" s="379"/>
      <c r="AF14" s="379"/>
      <c r="AG14" s="380">
        <f>IF(AF14&gt;0,AF14/AE14*10,"")</f>
      </c>
      <c r="AH14" s="182"/>
      <c r="AI14" s="376"/>
      <c r="AJ14" s="391"/>
      <c r="AK14" s="376"/>
      <c r="AL14" s="304"/>
      <c r="AM14" s="182"/>
      <c r="AN14" s="182"/>
      <c r="AO14" s="386"/>
      <c r="AP14" s="379"/>
      <c r="AQ14" s="384"/>
    </row>
    <row r="15" spans="1:43" s="356" customFormat="1" ht="15.75">
      <c r="A15" s="25" t="s">
        <v>8</v>
      </c>
      <c r="B15" s="274">
        <f t="shared" si="2"/>
        <v>15419</v>
      </c>
      <c r="C15" s="274">
        <f t="shared" si="3"/>
        <v>15050</v>
      </c>
      <c r="D15" s="275">
        <f t="shared" si="4"/>
        <v>97.60684869317076</v>
      </c>
      <c r="E15" s="374">
        <v>1209</v>
      </c>
      <c r="F15" s="394">
        <v>1209</v>
      </c>
      <c r="G15" s="375">
        <f>F15/E15*100</f>
        <v>100</v>
      </c>
      <c r="H15" s="388">
        <v>2297</v>
      </c>
      <c r="I15" s="377">
        <f>H15/F15*10</f>
        <v>18.99917287014061</v>
      </c>
      <c r="J15" s="378">
        <v>10919</v>
      </c>
      <c r="K15" s="378">
        <v>10550</v>
      </c>
      <c r="L15" s="375">
        <f aca="true" t="shared" si="6" ref="L15:L21">K15/J15*100</f>
        <v>96.62056964923528</v>
      </c>
      <c r="M15" s="378">
        <v>20361</v>
      </c>
      <c r="N15" s="380">
        <f t="shared" si="1"/>
        <v>19.29952606635071</v>
      </c>
      <c r="O15" s="381"/>
      <c r="P15" s="382"/>
      <c r="Q15" s="382"/>
      <c r="R15" s="382"/>
      <c r="S15" s="383"/>
      <c r="T15" s="374">
        <v>17</v>
      </c>
      <c r="U15" s="529">
        <v>17</v>
      </c>
      <c r="V15" s="392">
        <f>U15/T15*100</f>
        <v>100</v>
      </c>
      <c r="W15" s="379">
        <v>20</v>
      </c>
      <c r="X15" s="384">
        <f>IF(W15&gt;0,W15/U15*10,"")</f>
        <v>11.764705882352942</v>
      </c>
      <c r="Y15" s="374">
        <v>1291</v>
      </c>
      <c r="Z15" s="529">
        <v>1291</v>
      </c>
      <c r="AA15" s="389">
        <f>Z15/Y15*100</f>
        <v>100</v>
      </c>
      <c r="AB15" s="379">
        <v>955</v>
      </c>
      <c r="AC15" s="384">
        <f>AB15/Z15*10</f>
        <v>7.397366382649109</v>
      </c>
      <c r="AD15" s="390"/>
      <c r="AE15" s="379"/>
      <c r="AF15" s="379"/>
      <c r="AG15" s="385"/>
      <c r="AH15" s="182">
        <v>339</v>
      </c>
      <c r="AI15" s="376">
        <v>339</v>
      </c>
      <c r="AJ15" s="391">
        <f t="shared" si="5"/>
        <v>100</v>
      </c>
      <c r="AK15" s="376">
        <v>198</v>
      </c>
      <c r="AL15" s="304">
        <f>AK15/AI15*10</f>
        <v>5.84070796460177</v>
      </c>
      <c r="AM15" s="182">
        <v>1644</v>
      </c>
      <c r="AN15" s="182">
        <v>1644</v>
      </c>
      <c r="AO15" s="386">
        <f>AN15/AM15*100</f>
        <v>100</v>
      </c>
      <c r="AP15" s="379">
        <v>740</v>
      </c>
      <c r="AQ15" s="384">
        <f>AP15/AN15*10</f>
        <v>4.5012165450121655</v>
      </c>
    </row>
    <row r="16" spans="1:43" s="356" customFormat="1" ht="15.75">
      <c r="A16" s="25" t="s">
        <v>9</v>
      </c>
      <c r="B16" s="274">
        <f t="shared" si="2"/>
        <v>10657</v>
      </c>
      <c r="C16" s="274">
        <f t="shared" si="3"/>
        <v>8657</v>
      </c>
      <c r="D16" s="275">
        <f t="shared" si="4"/>
        <v>81.23299239936192</v>
      </c>
      <c r="E16" s="374">
        <v>290</v>
      </c>
      <c r="F16" s="387">
        <v>290</v>
      </c>
      <c r="G16" s="375">
        <f>F16/E16*100</f>
        <v>100</v>
      </c>
      <c r="H16" s="388">
        <v>145</v>
      </c>
      <c r="I16" s="377">
        <f>H16/F16*10</f>
        <v>5</v>
      </c>
      <c r="J16" s="378">
        <v>9847</v>
      </c>
      <c r="K16" s="378">
        <v>7847</v>
      </c>
      <c r="L16" s="375">
        <f t="shared" si="6"/>
        <v>79.68924545546867</v>
      </c>
      <c r="M16" s="378">
        <v>6670</v>
      </c>
      <c r="N16" s="380">
        <f t="shared" si="1"/>
        <v>8.50006371861858</v>
      </c>
      <c r="O16" s="381"/>
      <c r="P16" s="382"/>
      <c r="Q16" s="382"/>
      <c r="R16" s="382"/>
      <c r="S16" s="383"/>
      <c r="T16" s="374"/>
      <c r="U16" s="529"/>
      <c r="V16" s="392"/>
      <c r="W16" s="379"/>
      <c r="X16" s="384"/>
      <c r="Y16" s="374"/>
      <c r="Z16" s="529"/>
      <c r="AA16" s="389"/>
      <c r="AB16" s="379"/>
      <c r="AC16" s="384"/>
      <c r="AD16" s="390"/>
      <c r="AE16" s="379"/>
      <c r="AF16" s="379"/>
      <c r="AG16" s="385"/>
      <c r="AH16" s="182">
        <v>220</v>
      </c>
      <c r="AI16" s="376">
        <v>220</v>
      </c>
      <c r="AJ16" s="391">
        <f t="shared" si="5"/>
        <v>100</v>
      </c>
      <c r="AK16" s="376">
        <v>130</v>
      </c>
      <c r="AL16" s="304">
        <f>AK16/AI16*10</f>
        <v>5.909090909090909</v>
      </c>
      <c r="AM16" s="182">
        <v>300</v>
      </c>
      <c r="AN16" s="182">
        <v>300</v>
      </c>
      <c r="AO16" s="386">
        <f>AN16/AM16*100</f>
        <v>100</v>
      </c>
      <c r="AP16" s="379">
        <v>125</v>
      </c>
      <c r="AQ16" s="384">
        <f>AP16/AN16*10</f>
        <v>4.166666666666667</v>
      </c>
    </row>
    <row r="17" spans="1:43" s="356" customFormat="1" ht="15.75">
      <c r="A17" s="25" t="s">
        <v>20</v>
      </c>
      <c r="B17" s="274">
        <f t="shared" si="2"/>
        <v>21933</v>
      </c>
      <c r="C17" s="274">
        <f t="shared" si="3"/>
        <v>21245</v>
      </c>
      <c r="D17" s="275">
        <f t="shared" si="4"/>
        <v>96.86317421237405</v>
      </c>
      <c r="E17" s="374">
        <v>200</v>
      </c>
      <c r="F17" s="387">
        <v>200</v>
      </c>
      <c r="G17" s="375">
        <f>F17/E17*100</f>
        <v>100</v>
      </c>
      <c r="H17" s="388">
        <v>430</v>
      </c>
      <c r="I17" s="377">
        <f>H17/F17*10</f>
        <v>21.5</v>
      </c>
      <c r="J17" s="378">
        <v>21733</v>
      </c>
      <c r="K17" s="378">
        <v>21045</v>
      </c>
      <c r="L17" s="375">
        <f t="shared" si="6"/>
        <v>96.83430727465145</v>
      </c>
      <c r="M17" s="378">
        <v>35675</v>
      </c>
      <c r="N17" s="380">
        <f>IF(M17&gt;0,M17/K17*10,"")</f>
        <v>16.95177001663103</v>
      </c>
      <c r="O17" s="381"/>
      <c r="P17" s="382"/>
      <c r="Q17" s="382"/>
      <c r="R17" s="382"/>
      <c r="S17" s="383"/>
      <c r="T17" s="374"/>
      <c r="U17" s="529"/>
      <c r="V17" s="392"/>
      <c r="W17" s="379"/>
      <c r="X17" s="384"/>
      <c r="Y17" s="374"/>
      <c r="Z17" s="529"/>
      <c r="AA17" s="389"/>
      <c r="AB17" s="379"/>
      <c r="AC17" s="384"/>
      <c r="AD17" s="390"/>
      <c r="AE17" s="379"/>
      <c r="AF17" s="379"/>
      <c r="AG17" s="385"/>
      <c r="AH17" s="182"/>
      <c r="AI17" s="626"/>
      <c r="AJ17" s="391"/>
      <c r="AK17" s="626"/>
      <c r="AL17" s="304"/>
      <c r="AM17" s="182"/>
      <c r="AN17" s="182"/>
      <c r="AO17" s="386"/>
      <c r="AP17" s="379"/>
      <c r="AQ17" s="384"/>
    </row>
    <row r="18" spans="1:43" s="356" customFormat="1" ht="15.75">
      <c r="A18" s="25" t="s">
        <v>10</v>
      </c>
      <c r="B18" s="274">
        <f t="shared" si="2"/>
        <v>4548</v>
      </c>
      <c r="C18" s="274">
        <f t="shared" si="3"/>
        <v>3685</v>
      </c>
      <c r="D18" s="275">
        <f t="shared" si="4"/>
        <v>81.02462620932278</v>
      </c>
      <c r="E18" s="374"/>
      <c r="F18" s="387"/>
      <c r="G18" s="375"/>
      <c r="H18" s="388"/>
      <c r="I18" s="377"/>
      <c r="J18" s="378">
        <v>4124</v>
      </c>
      <c r="K18" s="378">
        <v>3261</v>
      </c>
      <c r="L18" s="375">
        <f t="shared" si="6"/>
        <v>79.07371483996121</v>
      </c>
      <c r="M18" s="378">
        <v>3981</v>
      </c>
      <c r="N18" s="380">
        <f t="shared" si="1"/>
        <v>12.207911683532659</v>
      </c>
      <c r="O18" s="381"/>
      <c r="P18" s="382"/>
      <c r="Q18" s="382"/>
      <c r="R18" s="382"/>
      <c r="S18" s="383"/>
      <c r="T18" s="374"/>
      <c r="U18" s="529"/>
      <c r="V18" s="392"/>
      <c r="W18" s="379"/>
      <c r="X18" s="384"/>
      <c r="Y18" s="374"/>
      <c r="Z18" s="529"/>
      <c r="AA18" s="389"/>
      <c r="AB18" s="379"/>
      <c r="AC18" s="384"/>
      <c r="AD18" s="390"/>
      <c r="AE18" s="379"/>
      <c r="AF18" s="379"/>
      <c r="AG18" s="385"/>
      <c r="AH18" s="182">
        <v>50</v>
      </c>
      <c r="AI18" s="376">
        <v>50</v>
      </c>
      <c r="AJ18" s="391">
        <f t="shared" si="5"/>
        <v>100</v>
      </c>
      <c r="AK18" s="376">
        <v>20</v>
      </c>
      <c r="AL18" s="304">
        <f>AK18/AI18*10</f>
        <v>4</v>
      </c>
      <c r="AM18" s="182">
        <v>374</v>
      </c>
      <c r="AN18" s="182">
        <v>374</v>
      </c>
      <c r="AO18" s="386">
        <f>AN18/AM18*100</f>
        <v>100</v>
      </c>
      <c r="AP18" s="379">
        <v>189</v>
      </c>
      <c r="AQ18" s="384">
        <f>AP18/AN18*10</f>
        <v>5.053475935828877</v>
      </c>
    </row>
    <row r="19" spans="1:43" s="356" customFormat="1" ht="18" customHeight="1">
      <c r="A19" s="25" t="s">
        <v>11</v>
      </c>
      <c r="B19" s="274">
        <f t="shared" si="2"/>
        <v>8916</v>
      </c>
      <c r="C19" s="274">
        <f t="shared" si="3"/>
        <v>7539</v>
      </c>
      <c r="D19" s="275">
        <f t="shared" si="4"/>
        <v>84.55585464333782</v>
      </c>
      <c r="E19" s="374">
        <v>238</v>
      </c>
      <c r="F19" s="387">
        <v>238</v>
      </c>
      <c r="G19" s="375">
        <f>F19/E19*100</f>
        <v>100</v>
      </c>
      <c r="H19" s="388">
        <v>71</v>
      </c>
      <c r="I19" s="377">
        <f>H19/F19*10</f>
        <v>2.9831932773109244</v>
      </c>
      <c r="J19" s="378">
        <v>8180</v>
      </c>
      <c r="K19" s="378">
        <v>6803</v>
      </c>
      <c r="L19" s="375">
        <f t="shared" si="6"/>
        <v>83.16625916870416</v>
      </c>
      <c r="M19" s="378">
        <v>5878</v>
      </c>
      <c r="N19" s="380">
        <f t="shared" si="1"/>
        <v>8.640305747464353</v>
      </c>
      <c r="O19" s="381"/>
      <c r="P19" s="382"/>
      <c r="Q19" s="382"/>
      <c r="R19" s="382"/>
      <c r="S19" s="383"/>
      <c r="T19" s="374"/>
      <c r="U19" s="529"/>
      <c r="V19" s="392"/>
      <c r="W19" s="379"/>
      <c r="X19" s="384"/>
      <c r="Y19" s="374"/>
      <c r="Z19" s="529"/>
      <c r="AA19" s="389"/>
      <c r="AB19" s="379"/>
      <c r="AC19" s="384"/>
      <c r="AD19" s="390"/>
      <c r="AE19" s="379"/>
      <c r="AF19" s="379"/>
      <c r="AG19" s="385"/>
      <c r="AH19" s="376">
        <v>468</v>
      </c>
      <c r="AI19" s="376">
        <v>468</v>
      </c>
      <c r="AJ19" s="391">
        <f t="shared" si="5"/>
        <v>100</v>
      </c>
      <c r="AK19" s="376">
        <v>723</v>
      </c>
      <c r="AL19" s="304">
        <f>AK19/AI19*10</f>
        <v>15.448717948717949</v>
      </c>
      <c r="AM19" s="182">
        <v>30</v>
      </c>
      <c r="AN19" s="182">
        <v>30</v>
      </c>
      <c r="AO19" s="386">
        <f>AN19/AM19*100</f>
        <v>100</v>
      </c>
      <c r="AP19" s="379">
        <v>36</v>
      </c>
      <c r="AQ19" s="384">
        <f>AP19/AN19*10</f>
        <v>12</v>
      </c>
    </row>
    <row r="20" spans="1:43" s="356" customFormat="1" ht="15.75">
      <c r="A20" s="25" t="s">
        <v>21</v>
      </c>
      <c r="B20" s="274">
        <f t="shared" si="2"/>
        <v>16275</v>
      </c>
      <c r="C20" s="274">
        <f t="shared" si="3"/>
        <v>13643</v>
      </c>
      <c r="D20" s="275">
        <f t="shared" si="4"/>
        <v>83.82795698924731</v>
      </c>
      <c r="E20" s="374"/>
      <c r="F20" s="387"/>
      <c r="G20" s="375"/>
      <c r="H20" s="388"/>
      <c r="I20" s="377"/>
      <c r="J20" s="378">
        <v>15259</v>
      </c>
      <c r="K20" s="378">
        <v>12627</v>
      </c>
      <c r="L20" s="375">
        <f t="shared" si="6"/>
        <v>82.75116324791925</v>
      </c>
      <c r="M20" s="378">
        <v>17341</v>
      </c>
      <c r="N20" s="380">
        <f t="shared" si="1"/>
        <v>13.733269977033341</v>
      </c>
      <c r="O20" s="381"/>
      <c r="P20" s="382"/>
      <c r="Q20" s="382"/>
      <c r="R20" s="382"/>
      <c r="S20" s="383"/>
      <c r="T20" s="374">
        <v>329</v>
      </c>
      <c r="U20" s="529">
        <v>329</v>
      </c>
      <c r="V20" s="392">
        <f>U20/T20*100</f>
        <v>100</v>
      </c>
      <c r="W20" s="379">
        <v>148</v>
      </c>
      <c r="X20" s="384">
        <f aca="true" t="shared" si="7" ref="X20:X26">IF(W20&gt;0,W20/U20*10,"")</f>
        <v>4.498480243161095</v>
      </c>
      <c r="Y20" s="374"/>
      <c r="Z20" s="529"/>
      <c r="AA20" s="389"/>
      <c r="AB20" s="379"/>
      <c r="AC20" s="384"/>
      <c r="AD20" s="390"/>
      <c r="AE20" s="379"/>
      <c r="AF20" s="379"/>
      <c r="AG20" s="385"/>
      <c r="AH20" s="182">
        <v>687</v>
      </c>
      <c r="AI20" s="376">
        <v>687</v>
      </c>
      <c r="AJ20" s="391">
        <f t="shared" si="5"/>
        <v>100</v>
      </c>
      <c r="AK20" s="376">
        <v>560</v>
      </c>
      <c r="AL20" s="304">
        <f>AK20/AI20*10</f>
        <v>8.151382823871906</v>
      </c>
      <c r="AM20" s="182"/>
      <c r="AN20" s="182"/>
      <c r="AO20" s="386"/>
      <c r="AP20" s="379"/>
      <c r="AQ20" s="384"/>
    </row>
    <row r="21" spans="1:43" s="356" customFormat="1" ht="15.75">
      <c r="A21" s="25" t="s">
        <v>22</v>
      </c>
      <c r="B21" s="274">
        <f t="shared" si="2"/>
        <v>1636</v>
      </c>
      <c r="C21" s="274">
        <f t="shared" si="3"/>
        <v>1322</v>
      </c>
      <c r="D21" s="275">
        <f t="shared" si="4"/>
        <v>80.80684596577017</v>
      </c>
      <c r="E21" s="374"/>
      <c r="F21" s="387"/>
      <c r="G21" s="375"/>
      <c r="H21" s="388"/>
      <c r="I21" s="377"/>
      <c r="J21" s="378">
        <v>906</v>
      </c>
      <c r="K21" s="378">
        <v>592</v>
      </c>
      <c r="L21" s="375">
        <f t="shared" si="6"/>
        <v>65.34216335540839</v>
      </c>
      <c r="M21" s="378">
        <v>1167</v>
      </c>
      <c r="N21" s="380">
        <f t="shared" si="1"/>
        <v>19.71283783783784</v>
      </c>
      <c r="O21" s="381"/>
      <c r="P21" s="382"/>
      <c r="Q21" s="382"/>
      <c r="R21" s="382"/>
      <c r="S21" s="383"/>
      <c r="T21" s="374">
        <v>100</v>
      </c>
      <c r="U21" s="529">
        <v>100</v>
      </c>
      <c r="V21" s="392">
        <f>U21/T21*100</f>
        <v>100</v>
      </c>
      <c r="W21" s="379">
        <v>75</v>
      </c>
      <c r="X21" s="572">
        <f t="shared" si="7"/>
        <v>7.5</v>
      </c>
      <c r="Y21" s="374">
        <v>630</v>
      </c>
      <c r="Z21" s="529">
        <v>630</v>
      </c>
      <c r="AA21" s="389">
        <f>Z21/Y21*100</f>
        <v>100</v>
      </c>
      <c r="AB21" s="379">
        <v>605</v>
      </c>
      <c r="AC21" s="384">
        <f>IF(AB21&gt;0,AB21/Z21*10,"")</f>
        <v>9.603174603174603</v>
      </c>
      <c r="AD21" s="571"/>
      <c r="AE21" s="382"/>
      <c r="AF21" s="382"/>
      <c r="AG21" s="385"/>
      <c r="AH21" s="182"/>
      <c r="AI21" s="376"/>
      <c r="AJ21" s="391"/>
      <c r="AK21" s="376"/>
      <c r="AL21" s="304"/>
      <c r="AM21" s="182"/>
      <c r="AN21" s="182"/>
      <c r="AO21" s="386"/>
      <c r="AP21" s="379"/>
      <c r="AQ21" s="384"/>
    </row>
    <row r="22" spans="1:43" s="356" customFormat="1" ht="15.75">
      <c r="A22" s="25" t="s">
        <v>12</v>
      </c>
      <c r="B22" s="274">
        <f t="shared" si="2"/>
        <v>4299</v>
      </c>
      <c r="C22" s="274">
        <f t="shared" si="3"/>
        <v>3441</v>
      </c>
      <c r="D22" s="275">
        <f t="shared" si="4"/>
        <v>80.04187020237265</v>
      </c>
      <c r="E22" s="374"/>
      <c r="F22" s="387"/>
      <c r="G22" s="375"/>
      <c r="H22" s="388"/>
      <c r="I22" s="377"/>
      <c r="J22" s="378">
        <v>4299</v>
      </c>
      <c r="K22" s="378">
        <v>3441</v>
      </c>
      <c r="L22" s="375">
        <f>K22/J22*100</f>
        <v>80.04187020237265</v>
      </c>
      <c r="M22" s="378">
        <v>3606</v>
      </c>
      <c r="N22" s="380">
        <f t="shared" si="1"/>
        <v>10.479511769834351</v>
      </c>
      <c r="O22" s="381"/>
      <c r="P22" s="379"/>
      <c r="Q22" s="379"/>
      <c r="R22" s="382"/>
      <c r="S22" s="383"/>
      <c r="T22" s="374"/>
      <c r="U22" s="529"/>
      <c r="V22" s="392"/>
      <c r="W22" s="379"/>
      <c r="X22" s="572">
        <f t="shared" si="7"/>
      </c>
      <c r="Y22" s="374"/>
      <c r="Z22" s="529"/>
      <c r="AA22" s="389"/>
      <c r="AB22" s="379"/>
      <c r="AC22" s="384"/>
      <c r="AD22" s="571"/>
      <c r="AE22" s="382"/>
      <c r="AF22" s="382"/>
      <c r="AG22" s="385"/>
      <c r="AH22" s="182"/>
      <c r="AI22" s="376"/>
      <c r="AJ22" s="391"/>
      <c r="AK22" s="376"/>
      <c r="AL22" s="304"/>
      <c r="AM22" s="182"/>
      <c r="AN22" s="182"/>
      <c r="AO22" s="386"/>
      <c r="AP22" s="379"/>
      <c r="AQ22" s="384"/>
    </row>
    <row r="23" spans="1:43" s="356" customFormat="1" ht="15.75">
      <c r="A23" s="25" t="s">
        <v>13</v>
      </c>
      <c r="B23" s="274">
        <f t="shared" si="2"/>
        <v>11025</v>
      </c>
      <c r="C23" s="274">
        <f t="shared" si="3"/>
        <v>8980</v>
      </c>
      <c r="D23" s="275">
        <f t="shared" si="4"/>
        <v>81.45124716553288</v>
      </c>
      <c r="E23" s="374"/>
      <c r="F23" s="387"/>
      <c r="G23" s="375"/>
      <c r="H23" s="388"/>
      <c r="I23" s="377"/>
      <c r="J23" s="378">
        <v>6577</v>
      </c>
      <c r="K23" s="378">
        <v>4532</v>
      </c>
      <c r="L23" s="375">
        <f>K23/J23*100</f>
        <v>68.90679641173787</v>
      </c>
      <c r="M23" s="378">
        <v>7494</v>
      </c>
      <c r="N23" s="380">
        <f t="shared" si="1"/>
        <v>16.535745807590466</v>
      </c>
      <c r="O23" s="374">
        <v>1234</v>
      </c>
      <c r="P23" s="573">
        <v>1234</v>
      </c>
      <c r="Q23" s="386">
        <f>P23/O23*100</f>
        <v>100</v>
      </c>
      <c r="R23" s="379">
        <v>27905</v>
      </c>
      <c r="S23" s="384">
        <f>R23/P23*10</f>
        <v>226.13452188006482</v>
      </c>
      <c r="T23" s="374">
        <v>2147</v>
      </c>
      <c r="U23" s="529">
        <v>2147</v>
      </c>
      <c r="V23" s="392">
        <f>U23/T23*100</f>
        <v>100</v>
      </c>
      <c r="W23" s="379">
        <v>2090</v>
      </c>
      <c r="X23" s="572">
        <f t="shared" si="7"/>
        <v>9.734513274336283</v>
      </c>
      <c r="Y23" s="374">
        <v>1040</v>
      </c>
      <c r="Z23" s="529">
        <v>1040</v>
      </c>
      <c r="AA23" s="389">
        <f>Z23/Y23*100</f>
        <v>100</v>
      </c>
      <c r="AB23" s="379">
        <v>598</v>
      </c>
      <c r="AC23" s="384">
        <f>IF(AB23&gt;0,AB23/Z23*10,"")</f>
        <v>5.75</v>
      </c>
      <c r="AD23" s="571"/>
      <c r="AE23" s="382"/>
      <c r="AF23" s="382"/>
      <c r="AG23" s="385"/>
      <c r="AH23" s="182">
        <v>27</v>
      </c>
      <c r="AI23" s="376">
        <v>27</v>
      </c>
      <c r="AJ23" s="391">
        <f t="shared" si="5"/>
        <v>100</v>
      </c>
      <c r="AK23" s="376">
        <v>20</v>
      </c>
      <c r="AL23" s="304">
        <f>AK23/AI23*10</f>
        <v>7.4074074074074066</v>
      </c>
      <c r="AM23" s="182"/>
      <c r="AN23" s="182"/>
      <c r="AO23" s="386"/>
      <c r="AP23" s="379"/>
      <c r="AQ23" s="384"/>
    </row>
    <row r="24" spans="1:43" s="356" customFormat="1" ht="15.75">
      <c r="A24" s="25" t="s">
        <v>23</v>
      </c>
      <c r="B24" s="274">
        <f t="shared" si="2"/>
        <v>18325</v>
      </c>
      <c r="C24" s="274">
        <f t="shared" si="3"/>
        <v>16662</v>
      </c>
      <c r="D24" s="275">
        <f t="shared" si="4"/>
        <v>90.924965893588</v>
      </c>
      <c r="E24" s="374"/>
      <c r="F24" s="387"/>
      <c r="G24" s="375"/>
      <c r="H24" s="388"/>
      <c r="I24" s="377"/>
      <c r="J24" s="378">
        <v>8248</v>
      </c>
      <c r="K24" s="378">
        <v>6588</v>
      </c>
      <c r="L24" s="375">
        <f>K24/J24*100</f>
        <v>79.87390882638216</v>
      </c>
      <c r="M24" s="378">
        <v>11749</v>
      </c>
      <c r="N24" s="380">
        <f t="shared" si="1"/>
        <v>17.833940497874924</v>
      </c>
      <c r="O24" s="374">
        <v>8674</v>
      </c>
      <c r="P24" s="529">
        <v>8671</v>
      </c>
      <c r="Q24" s="386">
        <f>P24/O24*100</f>
        <v>99.96541388056261</v>
      </c>
      <c r="R24" s="379">
        <v>199351</v>
      </c>
      <c r="S24" s="384">
        <f>IF(R24&gt;0,R24/P24*10,"")</f>
        <v>229.90543189943492</v>
      </c>
      <c r="T24" s="374">
        <v>228</v>
      </c>
      <c r="U24" s="529">
        <v>228</v>
      </c>
      <c r="V24" s="392">
        <f>U24/T24*100</f>
        <v>100</v>
      </c>
      <c r="W24" s="379">
        <v>163</v>
      </c>
      <c r="X24" s="572">
        <f t="shared" si="7"/>
        <v>7.149122807017544</v>
      </c>
      <c r="Y24" s="374">
        <v>1175</v>
      </c>
      <c r="Z24" s="529">
        <v>1175</v>
      </c>
      <c r="AA24" s="389">
        <f>Z24/Y24*100</f>
        <v>100</v>
      </c>
      <c r="AB24" s="379">
        <v>1357</v>
      </c>
      <c r="AC24" s="384">
        <f>IF(AB24&gt;0,AB24/Z24*10,"")</f>
        <v>11.548936170212766</v>
      </c>
      <c r="AD24" s="571"/>
      <c r="AE24" s="382"/>
      <c r="AF24" s="382"/>
      <c r="AG24" s="385"/>
      <c r="AH24" s="182"/>
      <c r="AI24" s="376"/>
      <c r="AJ24" s="391"/>
      <c r="AK24" s="376"/>
      <c r="AL24" s="304"/>
      <c r="AM24" s="182"/>
      <c r="AN24" s="182"/>
      <c r="AO24" s="386"/>
      <c r="AP24" s="379"/>
      <c r="AQ24" s="384"/>
    </row>
    <row r="25" spans="1:43" s="356" customFormat="1" ht="16.5" thickBot="1">
      <c r="A25" s="25" t="s">
        <v>14</v>
      </c>
      <c r="B25" s="274">
        <f t="shared" si="2"/>
        <v>29084</v>
      </c>
      <c r="C25" s="274">
        <f t="shared" si="3"/>
        <v>27002</v>
      </c>
      <c r="D25" s="275">
        <f t="shared" si="4"/>
        <v>92.84142483839912</v>
      </c>
      <c r="E25" s="374">
        <v>310</v>
      </c>
      <c r="F25" s="387">
        <v>310</v>
      </c>
      <c r="G25" s="375">
        <f>F25/E25*100</f>
        <v>100</v>
      </c>
      <c r="H25" s="388">
        <v>278</v>
      </c>
      <c r="I25" s="377">
        <f>H25/F25*10</f>
        <v>8.96774193548387</v>
      </c>
      <c r="J25" s="574">
        <v>21973</v>
      </c>
      <c r="K25" s="574">
        <v>19922</v>
      </c>
      <c r="L25" s="375">
        <f>K25/J25*100</f>
        <v>90.66581713921632</v>
      </c>
      <c r="M25" s="378">
        <v>32800</v>
      </c>
      <c r="N25" s="380">
        <f t="shared" si="1"/>
        <v>16.464210420640498</v>
      </c>
      <c r="O25" s="374">
        <v>1156</v>
      </c>
      <c r="P25" s="575">
        <v>1156</v>
      </c>
      <c r="Q25" s="386">
        <f>P25/O25*100</f>
        <v>100</v>
      </c>
      <c r="R25" s="379">
        <v>28141</v>
      </c>
      <c r="S25" s="384">
        <f>IF(R25&gt;0,R25/P25*10,"")</f>
        <v>243.43425605536333</v>
      </c>
      <c r="T25" s="374">
        <v>3287</v>
      </c>
      <c r="U25" s="575">
        <v>3287</v>
      </c>
      <c r="V25" s="392">
        <f>U25/T25*100</f>
        <v>100</v>
      </c>
      <c r="W25" s="396">
        <v>4608</v>
      </c>
      <c r="X25" s="572">
        <f t="shared" si="7"/>
        <v>14.018862184362641</v>
      </c>
      <c r="Y25" s="374">
        <v>1057</v>
      </c>
      <c r="Z25" s="575">
        <v>1026</v>
      </c>
      <c r="AA25" s="389">
        <f>Z25/Y25*100</f>
        <v>97.06717123935667</v>
      </c>
      <c r="AB25" s="379">
        <v>868</v>
      </c>
      <c r="AC25" s="384">
        <f>IF(AB25&gt;0,AB25/Z25*10,"")</f>
        <v>8.460038986354775</v>
      </c>
      <c r="AD25" s="571"/>
      <c r="AE25" s="382"/>
      <c r="AF25" s="382"/>
      <c r="AG25" s="576"/>
      <c r="AH25" s="182">
        <v>1301</v>
      </c>
      <c r="AI25" s="376">
        <v>1301</v>
      </c>
      <c r="AJ25" s="391">
        <f t="shared" si="5"/>
        <v>100</v>
      </c>
      <c r="AK25" s="376">
        <v>780</v>
      </c>
      <c r="AL25" s="304">
        <f>AK25/AI25*10</f>
        <v>5.995388162951576</v>
      </c>
      <c r="AM25" s="182"/>
      <c r="AN25" s="182"/>
      <c r="AO25" s="386"/>
      <c r="AP25" s="379"/>
      <c r="AQ25" s="384"/>
    </row>
    <row r="26" spans="1:43" s="356" customFormat="1" ht="16.5" thickBot="1">
      <c r="A26" s="27" t="s">
        <v>24</v>
      </c>
      <c r="B26" s="28">
        <f>SUM(B6:B25)</f>
        <v>249313</v>
      </c>
      <c r="C26" s="28">
        <f>SUM(C6:C25)</f>
        <v>217362</v>
      </c>
      <c r="D26" s="156">
        <f t="shared" si="4"/>
        <v>87.18438268361457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530">
        <f>SUM(J5:J25)</f>
        <v>200215</v>
      </c>
      <c r="K26" s="531">
        <f>SUM(K6:K25)</f>
        <v>168798</v>
      </c>
      <c r="L26" s="183">
        <f>K26/J26*100</f>
        <v>84.30836850385836</v>
      </c>
      <c r="M26" s="531">
        <f>SUM(M6:M25)</f>
        <v>257994</v>
      </c>
      <c r="N26" s="39">
        <f>M26/K26*10</f>
        <v>15.284185831585681</v>
      </c>
      <c r="O26" s="531">
        <f>SUM(O5:O25)</f>
        <v>11064</v>
      </c>
      <c r="P26" s="531">
        <f>SUM(P6:P25)</f>
        <v>11061</v>
      </c>
      <c r="Q26" s="154">
        <f>P26/O26*100</f>
        <v>99.97288503253796</v>
      </c>
      <c r="R26" s="531">
        <f>SUM(R6:R25)</f>
        <v>255397</v>
      </c>
      <c r="S26" s="39">
        <f>IF(R26&gt;0,R26/P26*10,"")</f>
        <v>230.89865292469034</v>
      </c>
      <c r="T26" s="531">
        <f>SUM(T5:T25)</f>
        <v>6458</v>
      </c>
      <c r="U26" s="531">
        <f>SUM(U6:U25)</f>
        <v>6458</v>
      </c>
      <c r="V26" s="154">
        <f>U26/T26*100</f>
        <v>100</v>
      </c>
      <c r="W26" s="531">
        <f>SUM(W6:W25)</f>
        <v>7307</v>
      </c>
      <c r="X26" s="37">
        <f t="shared" si="7"/>
        <v>11.314648497986992</v>
      </c>
      <c r="Y26" s="531">
        <f>SUM(Y5:Y25)</f>
        <v>12446</v>
      </c>
      <c r="Z26" s="531">
        <f>SUM(Z6:Z25)</f>
        <v>12415</v>
      </c>
      <c r="AA26" s="154">
        <f>Z26/Y26*100</f>
        <v>99.7509239916439</v>
      </c>
      <c r="AB26" s="397">
        <f>SUM(AB6:AB25)</f>
        <v>9683</v>
      </c>
      <c r="AC26" s="37">
        <f>IF(AB26&gt;0,AB26/Z26*10,"")</f>
        <v>7.799436165928313</v>
      </c>
      <c r="AD26" s="398">
        <f>SUM(AD5:AD25)</f>
        <v>500</v>
      </c>
      <c r="AE26" s="399">
        <f>SUM(AE6:AE25)</f>
        <v>0</v>
      </c>
      <c r="AF26" s="399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400">
        <f t="shared" si="5"/>
        <v>100</v>
      </c>
      <c r="AK26" s="29">
        <f>SUM(AK6:AK25)</f>
        <v>4222</v>
      </c>
      <c r="AL26" s="186">
        <f>AK26/AI26*10</f>
        <v>6.269676269676269</v>
      </c>
      <c r="AM26" s="531">
        <f>SUM(AM5:AM25)</f>
        <v>7333</v>
      </c>
      <c r="AN26" s="531">
        <f>SUM(AN6:AN25)</f>
        <v>7333</v>
      </c>
      <c r="AO26" s="401">
        <f>AN26/AM26*100</f>
        <v>100</v>
      </c>
      <c r="AP26" s="397">
        <f>SUM(AP6:AP25)</f>
        <v>4113</v>
      </c>
      <c r="AQ26" s="37">
        <f>AP26/AN26*10</f>
        <v>5.608891313241511</v>
      </c>
    </row>
    <row r="27" spans="1:43" ht="16.5" thickBot="1">
      <c r="A27" s="606" t="s">
        <v>15</v>
      </c>
      <c r="B27" s="157">
        <f t="shared" si="2"/>
        <v>254643</v>
      </c>
      <c r="C27" s="157">
        <f t="shared" si="3"/>
        <v>87813</v>
      </c>
      <c r="D27" s="158">
        <f t="shared" si="4"/>
        <v>34.48474923716733</v>
      </c>
      <c r="E27" s="74">
        <v>6177</v>
      </c>
      <c r="F27" s="75">
        <v>5245</v>
      </c>
      <c r="G27" s="76">
        <v>84.91176946737899</v>
      </c>
      <c r="H27" s="75">
        <v>6015</v>
      </c>
      <c r="I27" s="76">
        <v>11.468064823641564</v>
      </c>
      <c r="J27" s="77">
        <v>215540</v>
      </c>
      <c r="K27" s="77">
        <v>55128</v>
      </c>
      <c r="L27" s="76">
        <v>25.57669110141969</v>
      </c>
      <c r="M27" s="77">
        <v>64835</v>
      </c>
      <c r="N27" s="81">
        <v>11.76081120301843</v>
      </c>
      <c r="O27" s="79">
        <v>12966</v>
      </c>
      <c r="P27" s="77">
        <v>11874</v>
      </c>
      <c r="Q27" s="76">
        <v>91.5779731605738</v>
      </c>
      <c r="R27" s="77">
        <v>366684</v>
      </c>
      <c r="S27" s="82">
        <v>308.81253158160683</v>
      </c>
      <c r="T27" s="179">
        <v>4698</v>
      </c>
      <c r="U27" s="180">
        <v>4567</v>
      </c>
      <c r="V27" s="594">
        <v>97.21157939548745</v>
      </c>
      <c r="W27" s="180">
        <v>5339</v>
      </c>
      <c r="X27" s="595">
        <v>11.69038756295161</v>
      </c>
      <c r="Y27" s="79">
        <v>5787</v>
      </c>
      <c r="Z27" s="77">
        <v>3026</v>
      </c>
      <c r="AA27" s="76">
        <v>52.289614653533775</v>
      </c>
      <c r="AB27" s="77">
        <v>4628</v>
      </c>
      <c r="AC27" s="82">
        <v>15.294117647058822</v>
      </c>
      <c r="AD27" s="80">
        <v>652</v>
      </c>
      <c r="AE27" s="77">
        <v>0</v>
      </c>
      <c r="AF27" s="77">
        <v>0</v>
      </c>
      <c r="AG27" s="78" t="e">
        <v>#DIV/0!</v>
      </c>
      <c r="AH27" s="79">
        <v>3205</v>
      </c>
      <c r="AI27" s="77">
        <v>2457</v>
      </c>
      <c r="AJ27" s="402">
        <v>76.66146645865834</v>
      </c>
      <c r="AK27" s="77">
        <v>1351</v>
      </c>
      <c r="AL27" s="78">
        <v>5.498575498575499</v>
      </c>
      <c r="AM27" s="79">
        <v>5618</v>
      </c>
      <c r="AN27" s="77">
        <v>5516</v>
      </c>
      <c r="AO27" s="403">
        <v>98.18440726237095</v>
      </c>
      <c r="AP27" s="77">
        <v>6144.8</v>
      </c>
      <c r="AQ27" s="82">
        <v>11.139956490210297</v>
      </c>
    </row>
    <row r="29" spans="1:2" ht="12.75">
      <c r="A29" s="611"/>
      <c r="B29" s="611"/>
    </row>
    <row r="30" spans="1:2" ht="12.75">
      <c r="A30" s="611"/>
      <c r="B30" s="611"/>
    </row>
    <row r="31" spans="1:2" ht="12.75">
      <c r="A31" s="611"/>
      <c r="B31" s="611"/>
    </row>
    <row r="32" spans="1:2" ht="12.75">
      <c r="A32" s="611"/>
      <c r="B32" s="611"/>
    </row>
    <row r="33" spans="1:2" ht="12.75">
      <c r="A33" s="611"/>
      <c r="B33" s="611"/>
    </row>
    <row r="34" spans="1:2" ht="12.75">
      <c r="A34" s="611"/>
      <c r="B34" s="611"/>
    </row>
    <row r="35" spans="1:2" ht="12.75">
      <c r="A35" s="611"/>
      <c r="B35" s="611"/>
    </row>
    <row r="36" spans="1:2" ht="12.75">
      <c r="A36" s="611"/>
      <c r="B36" s="611"/>
    </row>
    <row r="37" spans="1:2" ht="12.75">
      <c r="A37" s="611"/>
      <c r="B37" s="611"/>
    </row>
    <row r="38" spans="1:2" ht="12.75">
      <c r="A38" s="611"/>
      <c r="B38" s="611"/>
    </row>
    <row r="39" spans="1:2" ht="12.75">
      <c r="A39" s="611"/>
      <c r="B39" s="611"/>
    </row>
    <row r="40" spans="1:2" ht="12.75">
      <c r="A40" s="611"/>
      <c r="B40" s="611"/>
    </row>
    <row r="41" spans="1:2" ht="12.75">
      <c r="A41" s="611"/>
      <c r="B41" s="611"/>
    </row>
    <row r="42" spans="1:2" ht="12.75">
      <c r="A42" s="611"/>
      <c r="B42" s="611"/>
    </row>
    <row r="43" spans="1:2" ht="12.75">
      <c r="A43" s="611"/>
      <c r="B43" s="611"/>
    </row>
    <row r="44" spans="1:2" ht="12.75">
      <c r="A44" s="611"/>
      <c r="B44" s="611"/>
    </row>
    <row r="45" spans="1:2" ht="12.75">
      <c r="A45" s="611"/>
      <c r="B45" s="611"/>
    </row>
    <row r="46" spans="1:2" ht="12.75">
      <c r="A46" s="611"/>
      <c r="B46" s="611"/>
    </row>
    <row r="47" spans="1:2" ht="12.75">
      <c r="A47" s="611"/>
      <c r="B47" s="611"/>
    </row>
    <row r="48" spans="1:2" ht="12.75">
      <c r="A48" s="611"/>
      <c r="B48" s="611"/>
    </row>
    <row r="49" spans="1:2" ht="12.75">
      <c r="A49" s="611"/>
      <c r="B49" s="611"/>
    </row>
    <row r="50" spans="1:2" ht="12.75">
      <c r="A50" s="611"/>
      <c r="B50" s="611"/>
    </row>
    <row r="51" spans="1:2" ht="12.75">
      <c r="A51" s="611"/>
      <c r="B51" s="611"/>
    </row>
    <row r="52" spans="1:2" ht="12.75">
      <c r="A52" s="611"/>
      <c r="B52" s="611"/>
    </row>
    <row r="53" spans="1:2" ht="12.75">
      <c r="A53" s="611"/>
      <c r="B53" s="611"/>
    </row>
    <row r="54" spans="1:2" ht="12.75">
      <c r="A54" s="611"/>
      <c r="B54" s="611"/>
    </row>
    <row r="55" spans="1:2" ht="12.75">
      <c r="A55" s="611"/>
      <c r="B55" s="611"/>
    </row>
    <row r="56" spans="1:2" ht="12.75">
      <c r="A56" s="611"/>
      <c r="B56" s="611"/>
    </row>
    <row r="57" spans="1:2" ht="12.75">
      <c r="A57" s="611"/>
      <c r="B57" s="611"/>
    </row>
    <row r="58" spans="1:2" ht="12.75">
      <c r="A58" s="611"/>
      <c r="B58" s="611"/>
    </row>
    <row r="59" spans="1:2" ht="12.75">
      <c r="A59" s="611"/>
      <c r="B59" s="611"/>
    </row>
  </sheetData>
  <sheetProtection/>
  <mergeCells count="11">
    <mergeCell ref="AM3:AQ3"/>
    <mergeCell ref="AH3:AL3"/>
    <mergeCell ref="B3:D3"/>
    <mergeCell ref="J3:N3"/>
    <mergeCell ref="O3:S3"/>
    <mergeCell ref="T3:X3"/>
    <mergeCell ref="Y3:AC3"/>
    <mergeCell ref="A3:A4"/>
    <mergeCell ref="E3:I3"/>
    <mergeCell ref="AD3:AG3"/>
    <mergeCell ref="B1:Z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colBreaks count="1" manualBreakCount="1">
    <brk id="2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G1" sqref="G1:R1"/>
    </sheetView>
  </sheetViews>
  <sheetFormatPr defaultColWidth="9.00390625" defaultRowHeight="12.75"/>
  <cols>
    <col min="1" max="1" width="26.00390625" style="355" customWidth="1"/>
    <col min="2" max="2" width="6.875" style="355" hidden="1" customWidth="1"/>
    <col min="3" max="5" width="3.875" style="355" hidden="1" customWidth="1"/>
    <col min="6" max="6" width="10.125" style="355" customWidth="1"/>
    <col min="7" max="7" width="8.25390625" style="355" customWidth="1"/>
    <col min="8" max="8" width="5.875" style="355" customWidth="1"/>
    <col min="9" max="10" width="8.375" style="355" customWidth="1"/>
    <col min="11" max="11" width="8.125" style="355" bestFit="1" customWidth="1"/>
    <col min="12" max="12" width="7.625" style="355" customWidth="1"/>
    <col min="13" max="13" width="7.00390625" style="355" customWidth="1"/>
    <col min="14" max="14" width="9.25390625" style="355" customWidth="1"/>
    <col min="15" max="15" width="8.875" style="355" customWidth="1"/>
    <col min="16" max="16" width="9.75390625" style="355" customWidth="1"/>
    <col min="17" max="17" width="8.875" style="355" customWidth="1"/>
    <col min="18" max="18" width="7.875" style="355" customWidth="1"/>
    <col min="19" max="19" width="8.375" style="355" customWidth="1"/>
    <col min="20" max="16384" width="9.125" style="355" customWidth="1"/>
  </cols>
  <sheetData>
    <row r="1" spans="1:20" ht="33.75" customHeight="1">
      <c r="A1" s="18"/>
      <c r="B1" s="171"/>
      <c r="C1" s="171"/>
      <c r="D1" s="171"/>
      <c r="E1" s="171"/>
      <c r="F1" s="171"/>
      <c r="G1" s="657" t="s">
        <v>132</v>
      </c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171"/>
      <c r="T1" s="171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56" customFormat="1" ht="15.75" customHeight="1" thickBot="1">
      <c r="A3" s="665" t="s">
        <v>16</v>
      </c>
      <c r="B3" s="677" t="s">
        <v>31</v>
      </c>
      <c r="C3" s="666"/>
      <c r="D3" s="666"/>
      <c r="E3" s="666"/>
      <c r="F3" s="676" t="s">
        <v>32</v>
      </c>
      <c r="G3" s="676"/>
      <c r="H3" s="676"/>
      <c r="I3" s="676"/>
      <c r="J3" s="676"/>
      <c r="K3" s="676" t="s">
        <v>33</v>
      </c>
      <c r="L3" s="676"/>
      <c r="M3" s="676"/>
      <c r="N3" s="676"/>
      <c r="O3" s="676"/>
      <c r="P3" s="676" t="s">
        <v>34</v>
      </c>
      <c r="Q3" s="676"/>
      <c r="R3" s="676"/>
      <c r="S3" s="676"/>
      <c r="T3" s="676"/>
    </row>
    <row r="4" spans="1:20" s="356" customFormat="1" ht="123" customHeight="1" thickBot="1">
      <c r="A4" s="665"/>
      <c r="B4" s="73" t="s">
        <v>35</v>
      </c>
      <c r="C4" s="23" t="s">
        <v>39</v>
      </c>
      <c r="D4" s="23" t="s">
        <v>40</v>
      </c>
      <c r="E4" s="23" t="s">
        <v>38</v>
      </c>
      <c r="F4" s="20" t="s">
        <v>42</v>
      </c>
      <c r="G4" s="21" t="s">
        <v>39</v>
      </c>
      <c r="H4" s="21" t="s">
        <v>0</v>
      </c>
      <c r="I4" s="21" t="s">
        <v>40</v>
      </c>
      <c r="J4" s="71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356" customFormat="1" ht="21" customHeight="1">
      <c r="A5" s="24" t="s">
        <v>1</v>
      </c>
      <c r="B5" s="370"/>
      <c r="C5" s="362"/>
      <c r="D5" s="362"/>
      <c r="E5" s="364"/>
      <c r="F5" s="367"/>
      <c r="G5" s="362"/>
      <c r="H5" s="362"/>
      <c r="I5" s="362"/>
      <c r="J5" s="364"/>
      <c r="K5" s="365"/>
      <c r="L5" s="362"/>
      <c r="M5" s="362"/>
      <c r="N5" s="362"/>
      <c r="O5" s="366"/>
      <c r="P5" s="365"/>
      <c r="Q5" s="368"/>
      <c r="R5" s="404"/>
      <c r="S5" s="368"/>
      <c r="T5" s="369"/>
    </row>
    <row r="6" spans="1:20" s="356" customFormat="1" ht="15.75">
      <c r="A6" s="25" t="s">
        <v>17</v>
      </c>
      <c r="B6" s="390"/>
      <c r="C6" s="379"/>
      <c r="D6" s="379"/>
      <c r="E6" s="385"/>
      <c r="F6" s="393"/>
      <c r="G6" s="379"/>
      <c r="H6" s="379"/>
      <c r="I6" s="379"/>
      <c r="J6" s="380"/>
      <c r="K6" s="393">
        <v>12</v>
      </c>
      <c r="L6" s="379">
        <v>12</v>
      </c>
      <c r="M6" s="386">
        <f>L6/K6*100</f>
        <v>100</v>
      </c>
      <c r="N6" s="379">
        <v>120</v>
      </c>
      <c r="O6" s="384">
        <f aca="true" t="shared" si="0" ref="O6:O23">IF(N6&gt;0,N6/L6*10,"")</f>
        <v>100</v>
      </c>
      <c r="P6" s="405"/>
      <c r="Q6" s="379"/>
      <c r="R6" s="386"/>
      <c r="S6" s="379"/>
      <c r="T6" s="383"/>
    </row>
    <row r="7" spans="1:20" s="356" customFormat="1" ht="15.75">
      <c r="A7" s="25" t="s">
        <v>18</v>
      </c>
      <c r="B7" s="390"/>
      <c r="C7" s="379"/>
      <c r="D7" s="379"/>
      <c r="E7" s="385"/>
      <c r="F7" s="393">
        <v>527</v>
      </c>
      <c r="G7" s="379">
        <v>527</v>
      </c>
      <c r="H7" s="386">
        <f>G7/F7*100</f>
        <v>100</v>
      </c>
      <c r="I7" s="379">
        <v>12812</v>
      </c>
      <c r="J7" s="380">
        <f aca="true" t="shared" si="1" ref="J7:J25">IF(I7&gt;0,I7/G7*10,"")</f>
        <v>243.11195445920305</v>
      </c>
      <c r="K7" s="393">
        <v>101</v>
      </c>
      <c r="L7" s="379">
        <v>101</v>
      </c>
      <c r="M7" s="386">
        <f>L7/K7*100</f>
        <v>100</v>
      </c>
      <c r="N7" s="379">
        <v>1939</v>
      </c>
      <c r="O7" s="384">
        <f t="shared" si="0"/>
        <v>191.98019801980197</v>
      </c>
      <c r="P7" s="405">
        <v>825</v>
      </c>
      <c r="Q7" s="388">
        <v>825</v>
      </c>
      <c r="R7" s="386">
        <f>Q7/P7*100</f>
        <v>100</v>
      </c>
      <c r="S7" s="379">
        <v>27976</v>
      </c>
      <c r="T7" s="384">
        <f>IF(S7&gt;0,S7/Q7*10,"")</f>
        <v>339.1030303030303</v>
      </c>
    </row>
    <row r="8" spans="1:20" s="356" customFormat="1" ht="15.75">
      <c r="A8" s="25" t="s">
        <v>2</v>
      </c>
      <c r="B8" s="390"/>
      <c r="C8" s="379"/>
      <c r="D8" s="379"/>
      <c r="E8" s="385"/>
      <c r="F8" s="393"/>
      <c r="G8" s="379"/>
      <c r="H8" s="386"/>
      <c r="I8" s="379"/>
      <c r="J8" s="380">
        <f t="shared" si="1"/>
      </c>
      <c r="K8" s="393"/>
      <c r="L8" s="379"/>
      <c r="M8" s="386"/>
      <c r="N8" s="379"/>
      <c r="O8" s="384">
        <f t="shared" si="0"/>
      </c>
      <c r="P8" s="405"/>
      <c r="Q8" s="388"/>
      <c r="R8" s="386"/>
      <c r="S8" s="379"/>
      <c r="T8" s="384">
        <f>IF(S8&gt;0,S8/Q8*10,"")</f>
      </c>
    </row>
    <row r="9" spans="1:20" s="356" customFormat="1" ht="15.75">
      <c r="A9" s="25" t="s">
        <v>3</v>
      </c>
      <c r="B9" s="390"/>
      <c r="C9" s="379"/>
      <c r="D9" s="379"/>
      <c r="E9" s="385"/>
      <c r="F9" s="393"/>
      <c r="G9" s="379"/>
      <c r="H9" s="386"/>
      <c r="I9" s="379"/>
      <c r="J9" s="380">
        <f t="shared" si="1"/>
      </c>
      <c r="K9" s="393">
        <v>75</v>
      </c>
      <c r="L9" s="379">
        <v>75</v>
      </c>
      <c r="M9" s="386">
        <f>L9/K9*100</f>
        <v>100</v>
      </c>
      <c r="N9" s="379">
        <v>1260</v>
      </c>
      <c r="O9" s="384">
        <f t="shared" si="0"/>
        <v>168</v>
      </c>
      <c r="P9" s="405">
        <v>168</v>
      </c>
      <c r="Q9" s="388">
        <v>168</v>
      </c>
      <c r="R9" s="386">
        <f>Q9/P9*100</f>
        <v>100</v>
      </c>
      <c r="S9" s="379">
        <v>4694</v>
      </c>
      <c r="T9" s="384">
        <f>IF(S9&gt;0,S9/Q9*10,"")</f>
        <v>279.4047619047619</v>
      </c>
    </row>
    <row r="10" spans="1:20" s="356" customFormat="1" ht="15.75">
      <c r="A10" s="25" t="s">
        <v>19</v>
      </c>
      <c r="B10" s="390"/>
      <c r="C10" s="379"/>
      <c r="D10" s="379"/>
      <c r="E10" s="385"/>
      <c r="F10" s="393">
        <v>500</v>
      </c>
      <c r="G10" s="379">
        <v>500</v>
      </c>
      <c r="H10" s="386">
        <f>G10/F10*100</f>
        <v>100</v>
      </c>
      <c r="I10" s="379">
        <v>3711</v>
      </c>
      <c r="J10" s="380">
        <f t="shared" si="1"/>
        <v>74.22</v>
      </c>
      <c r="K10" s="393">
        <v>16</v>
      </c>
      <c r="L10" s="379">
        <v>16</v>
      </c>
      <c r="M10" s="386">
        <f>L10/K10*100</f>
        <v>100</v>
      </c>
      <c r="N10" s="379">
        <v>80</v>
      </c>
      <c r="O10" s="384">
        <f t="shared" si="0"/>
        <v>50</v>
      </c>
      <c r="P10" s="405"/>
      <c r="Q10" s="388"/>
      <c r="R10" s="386"/>
      <c r="S10" s="379"/>
      <c r="T10" s="384"/>
    </row>
    <row r="11" spans="1:20" s="356" customFormat="1" ht="18" customHeight="1">
      <c r="A11" s="25" t="s">
        <v>4</v>
      </c>
      <c r="B11" s="390"/>
      <c r="C11" s="379"/>
      <c r="D11" s="379"/>
      <c r="E11" s="385"/>
      <c r="F11" s="393">
        <v>344</v>
      </c>
      <c r="G11" s="379">
        <v>344</v>
      </c>
      <c r="H11" s="386">
        <f>G11/F11*100</f>
        <v>100</v>
      </c>
      <c r="I11" s="379">
        <v>1924</v>
      </c>
      <c r="J11" s="380">
        <f t="shared" si="1"/>
        <v>55.93023255813954</v>
      </c>
      <c r="K11" s="393">
        <v>20.4</v>
      </c>
      <c r="L11" s="379">
        <v>20.4</v>
      </c>
      <c r="M11" s="386">
        <f>L11/K11*100</f>
        <v>100</v>
      </c>
      <c r="N11" s="379">
        <v>164</v>
      </c>
      <c r="O11" s="384">
        <f t="shared" si="0"/>
        <v>80.3921568627451</v>
      </c>
      <c r="P11" s="525">
        <v>24.6</v>
      </c>
      <c r="Q11" s="388">
        <v>24.6</v>
      </c>
      <c r="R11" s="386">
        <f>Q11/P11*100</f>
        <v>100</v>
      </c>
      <c r="S11" s="379">
        <v>492</v>
      </c>
      <c r="T11" s="384">
        <f>IF(S11&gt;0,S11/Q11*10,"")</f>
        <v>200</v>
      </c>
    </row>
    <row r="12" spans="1:20" s="356" customFormat="1" ht="15.75">
      <c r="A12" s="25" t="s">
        <v>5</v>
      </c>
      <c r="B12" s="390"/>
      <c r="C12" s="379"/>
      <c r="D12" s="379"/>
      <c r="E12" s="385"/>
      <c r="F12" s="393">
        <v>2086</v>
      </c>
      <c r="G12" s="379">
        <v>2086</v>
      </c>
      <c r="H12" s="386">
        <f>G12/F12*100</f>
        <v>100</v>
      </c>
      <c r="I12" s="379">
        <v>31288</v>
      </c>
      <c r="J12" s="380">
        <f t="shared" si="1"/>
        <v>149.99041227229148</v>
      </c>
      <c r="K12" s="393">
        <v>121</v>
      </c>
      <c r="L12" s="379">
        <v>121</v>
      </c>
      <c r="M12" s="386">
        <f>L12/K12*100</f>
        <v>100</v>
      </c>
      <c r="N12" s="379">
        <v>2875</v>
      </c>
      <c r="O12" s="384">
        <f t="shared" si="0"/>
        <v>237.60330578512395</v>
      </c>
      <c r="P12" s="405">
        <v>147</v>
      </c>
      <c r="Q12" s="388">
        <v>147</v>
      </c>
      <c r="R12" s="386">
        <f>Q12/P12*100</f>
        <v>100</v>
      </c>
      <c r="S12" s="379">
        <v>3143</v>
      </c>
      <c r="T12" s="384">
        <f>IF(S12&gt;0,S12/Q12*10,"")</f>
        <v>213.8095238095238</v>
      </c>
    </row>
    <row r="13" spans="1:20" s="356" customFormat="1" ht="15.75">
      <c r="A13" s="25" t="s">
        <v>6</v>
      </c>
      <c r="B13" s="390"/>
      <c r="C13" s="379"/>
      <c r="D13" s="379"/>
      <c r="E13" s="385"/>
      <c r="F13" s="393"/>
      <c r="G13" s="379"/>
      <c r="H13" s="386"/>
      <c r="I13" s="379"/>
      <c r="J13" s="380">
        <f t="shared" si="1"/>
      </c>
      <c r="K13" s="393">
        <v>1</v>
      </c>
      <c r="L13" s="379">
        <v>1</v>
      </c>
      <c r="M13" s="386">
        <f>L13/K13*100</f>
        <v>100</v>
      </c>
      <c r="N13" s="379">
        <v>5</v>
      </c>
      <c r="O13" s="384">
        <f t="shared" si="0"/>
        <v>50</v>
      </c>
      <c r="P13" s="405">
        <v>13</v>
      </c>
      <c r="Q13" s="388">
        <v>13</v>
      </c>
      <c r="R13" s="386">
        <f>Q13/P13*100</f>
        <v>100</v>
      </c>
      <c r="S13" s="379">
        <v>16</v>
      </c>
      <c r="T13" s="384">
        <f>IF(S13&gt;0,S13/Q13*10,"")</f>
        <v>12.307692307692308</v>
      </c>
    </row>
    <row r="14" spans="1:20" s="356" customFormat="1" ht="18.75" customHeight="1">
      <c r="A14" s="25" t="s">
        <v>7</v>
      </c>
      <c r="B14" s="390"/>
      <c r="C14" s="379"/>
      <c r="D14" s="379"/>
      <c r="E14" s="385"/>
      <c r="F14" s="393">
        <v>30</v>
      </c>
      <c r="G14" s="379">
        <v>30</v>
      </c>
      <c r="H14" s="386">
        <f aca="true" t="shared" si="2" ref="H14:H21">G14/F14*100</f>
        <v>100</v>
      </c>
      <c r="I14" s="379">
        <v>450</v>
      </c>
      <c r="J14" s="380">
        <f t="shared" si="1"/>
        <v>150</v>
      </c>
      <c r="K14" s="393"/>
      <c r="L14" s="379"/>
      <c r="M14" s="379"/>
      <c r="N14" s="379"/>
      <c r="O14" s="384">
        <f t="shared" si="0"/>
      </c>
      <c r="P14" s="405"/>
      <c r="Q14" s="388"/>
      <c r="R14" s="386"/>
      <c r="S14" s="379"/>
      <c r="T14" s="384"/>
    </row>
    <row r="15" spans="1:20" s="356" customFormat="1" ht="15.75">
      <c r="A15" s="25" t="s">
        <v>8</v>
      </c>
      <c r="B15" s="390"/>
      <c r="C15" s="379"/>
      <c r="D15" s="379"/>
      <c r="E15" s="385"/>
      <c r="F15" s="393">
        <v>1196</v>
      </c>
      <c r="G15" s="379">
        <v>1196</v>
      </c>
      <c r="H15" s="386">
        <f t="shared" si="2"/>
        <v>100</v>
      </c>
      <c r="I15" s="379">
        <v>12800</v>
      </c>
      <c r="J15" s="380">
        <f t="shared" si="1"/>
        <v>107.02341137123746</v>
      </c>
      <c r="K15" s="393"/>
      <c r="L15" s="379"/>
      <c r="M15" s="379"/>
      <c r="N15" s="379"/>
      <c r="O15" s="384">
        <f t="shared" si="0"/>
      </c>
      <c r="P15" s="405"/>
      <c r="Q15" s="388"/>
      <c r="R15" s="386"/>
      <c r="S15" s="379"/>
      <c r="T15" s="384"/>
    </row>
    <row r="16" spans="1:20" s="356" customFormat="1" ht="15.75">
      <c r="A16" s="25" t="s">
        <v>9</v>
      </c>
      <c r="B16" s="390"/>
      <c r="C16" s="379"/>
      <c r="D16" s="379"/>
      <c r="E16" s="385"/>
      <c r="F16" s="393">
        <v>186</v>
      </c>
      <c r="G16" s="379">
        <v>186</v>
      </c>
      <c r="H16" s="386">
        <f t="shared" si="2"/>
        <v>100</v>
      </c>
      <c r="I16" s="379">
        <v>930</v>
      </c>
      <c r="J16" s="380">
        <f t="shared" si="1"/>
        <v>50</v>
      </c>
      <c r="K16" s="393"/>
      <c r="L16" s="379"/>
      <c r="M16" s="379"/>
      <c r="N16" s="379"/>
      <c r="O16" s="384">
        <f t="shared" si="0"/>
      </c>
      <c r="P16" s="405"/>
      <c r="Q16" s="388"/>
      <c r="R16" s="386"/>
      <c r="S16" s="379"/>
      <c r="T16" s="384"/>
    </row>
    <row r="17" spans="1:20" s="356" customFormat="1" ht="15.75">
      <c r="A17" s="25" t="s">
        <v>20</v>
      </c>
      <c r="B17" s="390"/>
      <c r="C17" s="379"/>
      <c r="D17" s="379"/>
      <c r="E17" s="385"/>
      <c r="F17" s="393">
        <v>385</v>
      </c>
      <c r="G17" s="379">
        <v>385</v>
      </c>
      <c r="H17" s="386">
        <f t="shared" si="2"/>
        <v>100</v>
      </c>
      <c r="I17" s="379">
        <v>6448</v>
      </c>
      <c r="J17" s="380">
        <f t="shared" si="1"/>
        <v>167.4805194805195</v>
      </c>
      <c r="K17" s="393"/>
      <c r="L17" s="379"/>
      <c r="M17" s="379"/>
      <c r="N17" s="379"/>
      <c r="O17" s="384">
        <f t="shared" si="0"/>
      </c>
      <c r="P17" s="405"/>
      <c r="Q17" s="388"/>
      <c r="R17" s="386"/>
      <c r="S17" s="379"/>
      <c r="T17" s="384"/>
    </row>
    <row r="18" spans="1:20" s="356" customFormat="1" ht="15.75">
      <c r="A18" s="25" t="s">
        <v>10</v>
      </c>
      <c r="B18" s="390"/>
      <c r="C18" s="379"/>
      <c r="D18" s="379"/>
      <c r="E18" s="385">
        <f>IF(D18&gt;0,D18/C18*10,"")</f>
      </c>
      <c r="F18" s="393">
        <v>528</v>
      </c>
      <c r="G18" s="379">
        <v>528</v>
      </c>
      <c r="H18" s="386">
        <f t="shared" si="2"/>
        <v>100</v>
      </c>
      <c r="I18" s="379">
        <v>3173</v>
      </c>
      <c r="J18" s="380">
        <f t="shared" si="1"/>
        <v>60.09469696969697</v>
      </c>
      <c r="K18" s="393">
        <v>5.4</v>
      </c>
      <c r="L18" s="379">
        <v>5.4</v>
      </c>
      <c r="M18" s="386">
        <f>L18/K18*100</f>
        <v>100</v>
      </c>
      <c r="N18" s="379">
        <v>34</v>
      </c>
      <c r="O18" s="384">
        <f t="shared" si="0"/>
        <v>62.96296296296296</v>
      </c>
      <c r="P18" s="525">
        <v>0.6</v>
      </c>
      <c r="Q18" s="386">
        <v>0.6</v>
      </c>
      <c r="R18" s="386">
        <f aca="true" t="shared" si="3" ref="R18:R24">Q18/P18*100</f>
        <v>100</v>
      </c>
      <c r="S18" s="379">
        <v>10</v>
      </c>
      <c r="T18" s="384">
        <f aca="true" t="shared" si="4" ref="T18:T24">S18/Q18*10</f>
        <v>166.66666666666669</v>
      </c>
    </row>
    <row r="19" spans="1:20" s="356" customFormat="1" ht="18" customHeight="1">
      <c r="A19" s="25" t="s">
        <v>11</v>
      </c>
      <c r="B19" s="390"/>
      <c r="C19" s="379"/>
      <c r="D19" s="379"/>
      <c r="E19" s="385"/>
      <c r="F19" s="393">
        <v>402</v>
      </c>
      <c r="G19" s="379">
        <v>402</v>
      </c>
      <c r="H19" s="386">
        <f t="shared" si="2"/>
        <v>100</v>
      </c>
      <c r="I19" s="379">
        <v>2012</v>
      </c>
      <c r="J19" s="380">
        <f t="shared" si="1"/>
        <v>50.049751243781095</v>
      </c>
      <c r="K19" s="393">
        <v>3</v>
      </c>
      <c r="L19" s="379">
        <v>3</v>
      </c>
      <c r="M19" s="386">
        <f>L19/K19*100</f>
        <v>100</v>
      </c>
      <c r="N19" s="379">
        <v>27</v>
      </c>
      <c r="O19" s="384">
        <f t="shared" si="0"/>
        <v>90</v>
      </c>
      <c r="P19" s="405">
        <v>1</v>
      </c>
      <c r="Q19" s="388">
        <v>1</v>
      </c>
      <c r="R19" s="386">
        <f t="shared" si="3"/>
        <v>100</v>
      </c>
      <c r="S19" s="379">
        <v>10</v>
      </c>
      <c r="T19" s="384">
        <f t="shared" si="4"/>
        <v>100</v>
      </c>
    </row>
    <row r="20" spans="1:20" s="356" customFormat="1" ht="15.75">
      <c r="A20" s="627" t="s">
        <v>21</v>
      </c>
      <c r="B20" s="390"/>
      <c r="C20" s="379"/>
      <c r="D20" s="379"/>
      <c r="E20" s="385"/>
      <c r="F20" s="393">
        <v>373</v>
      </c>
      <c r="G20" s="379">
        <v>373</v>
      </c>
      <c r="H20" s="386">
        <f t="shared" si="2"/>
        <v>100</v>
      </c>
      <c r="I20" s="379">
        <v>5340</v>
      </c>
      <c r="J20" s="380">
        <f t="shared" si="1"/>
        <v>143.16353887399464</v>
      </c>
      <c r="K20" s="393">
        <v>256</v>
      </c>
      <c r="L20" s="379">
        <v>256</v>
      </c>
      <c r="M20" s="386">
        <f>L20/K20*100</f>
        <v>100</v>
      </c>
      <c r="N20" s="379">
        <v>7672</v>
      </c>
      <c r="O20" s="384">
        <f t="shared" si="0"/>
        <v>299.6875</v>
      </c>
      <c r="P20" s="405">
        <v>52</v>
      </c>
      <c r="Q20" s="388">
        <v>45</v>
      </c>
      <c r="R20" s="386">
        <f t="shared" si="3"/>
        <v>86.53846153846155</v>
      </c>
      <c r="S20" s="379">
        <v>1125</v>
      </c>
      <c r="T20" s="384">
        <f t="shared" si="4"/>
        <v>250</v>
      </c>
    </row>
    <row r="21" spans="1:20" s="356" customFormat="1" ht="15.75">
      <c r="A21" s="25" t="s">
        <v>22</v>
      </c>
      <c r="B21" s="390"/>
      <c r="C21" s="379"/>
      <c r="D21" s="379"/>
      <c r="E21" s="385"/>
      <c r="F21" s="393">
        <v>814</v>
      </c>
      <c r="G21" s="379">
        <v>814</v>
      </c>
      <c r="H21" s="386">
        <f t="shared" si="2"/>
        <v>100</v>
      </c>
      <c r="I21" s="379">
        <v>9133</v>
      </c>
      <c r="J21" s="380">
        <f t="shared" si="1"/>
        <v>112.1990171990172</v>
      </c>
      <c r="K21" s="393"/>
      <c r="L21" s="379"/>
      <c r="M21" s="386"/>
      <c r="N21" s="379"/>
      <c r="O21" s="384">
        <f t="shared" si="0"/>
      </c>
      <c r="P21" s="405">
        <v>25</v>
      </c>
      <c r="Q21" s="388">
        <v>25</v>
      </c>
      <c r="R21" s="386">
        <f t="shared" si="3"/>
        <v>100</v>
      </c>
      <c r="S21" s="379">
        <v>170</v>
      </c>
      <c r="T21" s="384">
        <f t="shared" si="4"/>
        <v>68</v>
      </c>
    </row>
    <row r="22" spans="1:20" s="356" customFormat="1" ht="15.75">
      <c r="A22" s="25" t="s">
        <v>12</v>
      </c>
      <c r="B22" s="390"/>
      <c r="C22" s="379"/>
      <c r="D22" s="379"/>
      <c r="E22" s="385"/>
      <c r="F22" s="393"/>
      <c r="G22" s="379"/>
      <c r="H22" s="386"/>
      <c r="I22" s="379"/>
      <c r="J22" s="380">
        <f t="shared" si="1"/>
      </c>
      <c r="K22" s="393">
        <v>11</v>
      </c>
      <c r="L22" s="379">
        <v>11</v>
      </c>
      <c r="M22" s="386">
        <f aca="true" t="shared" si="5" ref="M22:M27">L22/K22*100</f>
        <v>100</v>
      </c>
      <c r="N22" s="379">
        <v>119</v>
      </c>
      <c r="O22" s="384">
        <f t="shared" si="0"/>
        <v>108.18181818181819</v>
      </c>
      <c r="P22" s="405">
        <v>2</v>
      </c>
      <c r="Q22" s="388">
        <v>2</v>
      </c>
      <c r="R22" s="386">
        <f t="shared" si="3"/>
        <v>100</v>
      </c>
      <c r="S22" s="379">
        <v>19</v>
      </c>
      <c r="T22" s="384">
        <f t="shared" si="4"/>
        <v>95</v>
      </c>
    </row>
    <row r="23" spans="1:20" s="356" customFormat="1" ht="15.75">
      <c r="A23" s="25" t="s">
        <v>13</v>
      </c>
      <c r="B23" s="390">
        <v>5</v>
      </c>
      <c r="C23" s="379"/>
      <c r="D23" s="379"/>
      <c r="E23" s="385"/>
      <c r="F23" s="393">
        <v>1298</v>
      </c>
      <c r="G23" s="379">
        <v>1298</v>
      </c>
      <c r="H23" s="386">
        <f>G23/F23*100</f>
        <v>100</v>
      </c>
      <c r="I23" s="379">
        <v>19470</v>
      </c>
      <c r="J23" s="380">
        <f t="shared" si="1"/>
        <v>150</v>
      </c>
      <c r="K23" s="393">
        <v>8</v>
      </c>
      <c r="L23" s="379">
        <v>8</v>
      </c>
      <c r="M23" s="386">
        <f t="shared" si="5"/>
        <v>100</v>
      </c>
      <c r="N23" s="379">
        <v>100</v>
      </c>
      <c r="O23" s="384">
        <f t="shared" si="0"/>
        <v>125</v>
      </c>
      <c r="P23" s="405">
        <v>42</v>
      </c>
      <c r="Q23" s="388">
        <v>42</v>
      </c>
      <c r="R23" s="386">
        <f t="shared" si="3"/>
        <v>100</v>
      </c>
      <c r="S23" s="379">
        <v>806</v>
      </c>
      <c r="T23" s="384">
        <f t="shared" si="4"/>
        <v>191.9047619047619</v>
      </c>
    </row>
    <row r="24" spans="1:20" s="356" customFormat="1" ht="15.75">
      <c r="A24" s="25" t="s">
        <v>23</v>
      </c>
      <c r="B24" s="390"/>
      <c r="C24" s="379"/>
      <c r="D24" s="379"/>
      <c r="E24" s="385"/>
      <c r="F24" s="393"/>
      <c r="G24" s="379"/>
      <c r="H24" s="386"/>
      <c r="I24" s="379"/>
      <c r="J24" s="380">
        <f t="shared" si="1"/>
      </c>
      <c r="K24" s="393">
        <v>845</v>
      </c>
      <c r="L24" s="379">
        <v>845</v>
      </c>
      <c r="M24" s="386">
        <f t="shared" si="5"/>
        <v>100</v>
      </c>
      <c r="N24" s="379">
        <v>10400</v>
      </c>
      <c r="O24" s="384">
        <f>IF(N24&gt;0,N24/L24*10,"")</f>
        <v>123.07692307692308</v>
      </c>
      <c r="P24" s="405">
        <v>129</v>
      </c>
      <c r="Q24" s="388">
        <v>129</v>
      </c>
      <c r="R24" s="386">
        <f t="shared" si="3"/>
        <v>100</v>
      </c>
      <c r="S24" s="379">
        <v>2256</v>
      </c>
      <c r="T24" s="384">
        <f t="shared" si="4"/>
        <v>174.88372093023256</v>
      </c>
    </row>
    <row r="25" spans="1:20" s="356" customFormat="1" ht="15.75">
      <c r="A25" s="25" t="s">
        <v>14</v>
      </c>
      <c r="B25" s="390"/>
      <c r="C25" s="379"/>
      <c r="D25" s="379"/>
      <c r="E25" s="385"/>
      <c r="F25" s="393">
        <v>2627</v>
      </c>
      <c r="G25" s="379">
        <v>2580</v>
      </c>
      <c r="H25" s="386">
        <f>G25/F25*100</f>
        <v>98.21088694328131</v>
      </c>
      <c r="I25" s="379">
        <v>37770</v>
      </c>
      <c r="J25" s="380">
        <f t="shared" si="1"/>
        <v>146.3953488372093</v>
      </c>
      <c r="K25" s="393">
        <v>20</v>
      </c>
      <c r="L25" s="379">
        <v>20</v>
      </c>
      <c r="M25" s="386">
        <f t="shared" si="5"/>
        <v>100</v>
      </c>
      <c r="N25" s="379">
        <v>160</v>
      </c>
      <c r="O25" s="384">
        <f>IF(N25&gt;0,N25/L25*10,"")</f>
        <v>80</v>
      </c>
      <c r="P25" s="405"/>
      <c r="Q25" s="388"/>
      <c r="R25" s="386"/>
      <c r="S25" s="379"/>
      <c r="T25" s="384"/>
    </row>
    <row r="26" spans="1:20" s="356" customFormat="1" ht="16.5" thickBot="1">
      <c r="A26" s="26" t="s">
        <v>67</v>
      </c>
      <c r="B26" s="406"/>
      <c r="C26" s="396"/>
      <c r="D26" s="396"/>
      <c r="E26" s="407"/>
      <c r="F26" s="395"/>
      <c r="G26" s="396"/>
      <c r="H26" s="379"/>
      <c r="I26" s="396"/>
      <c r="J26" s="408"/>
      <c r="K26" s="395">
        <v>140</v>
      </c>
      <c r="L26" s="396">
        <v>140</v>
      </c>
      <c r="M26" s="386">
        <f t="shared" si="5"/>
        <v>100</v>
      </c>
      <c r="N26" s="396">
        <v>2800</v>
      </c>
      <c r="O26" s="384">
        <f>N26/L26*10</f>
        <v>200</v>
      </c>
      <c r="P26" s="409">
        <v>178</v>
      </c>
      <c r="Q26" s="524">
        <v>125</v>
      </c>
      <c r="R26" s="411">
        <f>Q26/P26*100</f>
        <v>70.2247191011236</v>
      </c>
      <c r="S26" s="410">
        <v>6158.1</v>
      </c>
      <c r="T26" s="412">
        <f>IF(S26&gt;0,S26/Q26*10,"")</f>
        <v>492.648</v>
      </c>
    </row>
    <row r="27" spans="1:20" s="356" customFormat="1" ht="16.5" thickBot="1">
      <c r="A27" s="27" t="s">
        <v>24</v>
      </c>
      <c r="B27" s="398">
        <f>SUM(B5:B25)</f>
        <v>5</v>
      </c>
      <c r="C27" s="399"/>
      <c r="D27" s="399"/>
      <c r="E27" s="34"/>
      <c r="F27" s="35">
        <f>SUM(F6:F25)</f>
        <v>11296</v>
      </c>
      <c r="G27" s="36">
        <f>SUM(G6:G25)</f>
        <v>11249</v>
      </c>
      <c r="H27" s="154">
        <f>G27/F27*100</f>
        <v>99.58392351274787</v>
      </c>
      <c r="I27" s="36">
        <f>SUM(I6:I25)</f>
        <v>147261</v>
      </c>
      <c r="J27" s="162">
        <f>IF(I27&gt;0,I27/G27*10,"")</f>
        <v>130.91030313805672</v>
      </c>
      <c r="K27" s="399">
        <f>SUM(K5:K26)</f>
        <v>1634.8</v>
      </c>
      <c r="L27" s="399">
        <f>SUM(L5:L26)</f>
        <v>1634.8</v>
      </c>
      <c r="M27" s="413">
        <f t="shared" si="5"/>
        <v>100</v>
      </c>
      <c r="N27" s="399">
        <f>SUM(N5:N26)</f>
        <v>27755</v>
      </c>
      <c r="O27" s="32">
        <f>N27/L27*10</f>
        <v>169.7761194029851</v>
      </c>
      <c r="P27" s="526">
        <f>SUM(P5:P26)</f>
        <v>1607.1999999999998</v>
      </c>
      <c r="Q27" s="397">
        <f>SUM(Q5:Q26)</f>
        <v>1547.1999999999998</v>
      </c>
      <c r="R27" s="38">
        <f>Q27/P27*100</f>
        <v>96.26679940268791</v>
      </c>
      <c r="S27" s="397">
        <f>SUM(S5:S26)</f>
        <v>46875.1</v>
      </c>
      <c r="T27" s="39">
        <f>S27/Q27*10</f>
        <v>302.9672957600827</v>
      </c>
    </row>
    <row r="28" spans="1:20" s="609" customFormat="1" ht="16.5" thickBot="1">
      <c r="A28" s="606" t="s">
        <v>15</v>
      </c>
      <c r="B28" s="80">
        <v>15</v>
      </c>
      <c r="C28" s="77"/>
      <c r="D28" s="77"/>
      <c r="E28" s="78"/>
      <c r="F28" s="74">
        <v>12741</v>
      </c>
      <c r="G28" s="75">
        <v>12015</v>
      </c>
      <c r="H28" s="403">
        <v>94.30186013656699</v>
      </c>
      <c r="I28" s="75">
        <v>169033</v>
      </c>
      <c r="J28" s="607">
        <v>140.6849771119434</v>
      </c>
      <c r="K28" s="79">
        <v>1554.9</v>
      </c>
      <c r="L28" s="77">
        <v>1554.9</v>
      </c>
      <c r="M28" s="76">
        <v>100</v>
      </c>
      <c r="N28" s="77">
        <v>23469</v>
      </c>
      <c r="O28" s="82">
        <v>150.935751495273</v>
      </c>
      <c r="P28" s="79">
        <v>1422.1</v>
      </c>
      <c r="Q28" s="77">
        <v>1381.1</v>
      </c>
      <c r="R28" s="76">
        <v>97.11693973700865</v>
      </c>
      <c r="S28" s="77">
        <v>36839.5</v>
      </c>
      <c r="T28" s="608">
        <v>266.74027948736517</v>
      </c>
    </row>
  </sheetData>
  <sheetProtection/>
  <mergeCells count="6">
    <mergeCell ref="A3:A4"/>
    <mergeCell ref="G1:R1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Y3" sqref="Y3:Z3"/>
    </sheetView>
  </sheetViews>
  <sheetFormatPr defaultColWidth="9.00390625" defaultRowHeight="12.75"/>
  <cols>
    <col min="1" max="1" width="19.75390625" style="414" customWidth="1"/>
    <col min="2" max="2" width="8.00390625" style="414" hidden="1" customWidth="1"/>
    <col min="3" max="3" width="9.125" style="414" hidden="1" customWidth="1"/>
    <col min="4" max="5" width="7.625" style="414" hidden="1" customWidth="1"/>
    <col min="6" max="6" width="7.00390625" style="414" hidden="1" customWidth="1"/>
    <col min="7" max="7" width="13.875" style="414" hidden="1" customWidth="1"/>
    <col min="8" max="8" width="9.125" style="414" hidden="1" customWidth="1"/>
    <col min="9" max="9" width="13.75390625" style="414" hidden="1" customWidth="1"/>
    <col min="10" max="10" width="8.75390625" style="414" hidden="1" customWidth="1"/>
    <col min="11" max="11" width="7.00390625" style="414" hidden="1" customWidth="1"/>
    <col min="12" max="12" width="8.75390625" style="414" hidden="1" customWidth="1"/>
    <col min="13" max="13" width="9.00390625" style="414" hidden="1" customWidth="1"/>
    <col min="14" max="14" width="9.625" style="414" hidden="1" customWidth="1"/>
    <col min="15" max="16" width="7.00390625" style="414" hidden="1" customWidth="1"/>
    <col min="17" max="17" width="15.875" style="414" customWidth="1"/>
    <col min="18" max="18" width="9.25390625" style="414" bestFit="1" customWidth="1"/>
    <col min="19" max="19" width="14.625" style="414" customWidth="1"/>
    <col min="20" max="20" width="9.125" style="414" customWidth="1"/>
    <col min="21" max="21" width="7.875" style="414" customWidth="1"/>
    <col min="22" max="22" width="13.625" style="414" customWidth="1"/>
    <col min="23" max="23" width="9.125" style="414" bestFit="1" customWidth="1"/>
    <col min="24" max="24" width="16.75390625" style="414" customWidth="1"/>
    <col min="25" max="25" width="8.25390625" style="414" customWidth="1"/>
    <col min="26" max="26" width="7.25390625" style="414" customWidth="1"/>
    <col min="27" max="16384" width="9.125" style="414" customWidth="1"/>
  </cols>
  <sheetData>
    <row r="2" spans="2:24" ht="39" customHeight="1">
      <c r="B2" s="415"/>
      <c r="C2" s="628"/>
      <c r="D2" s="628"/>
      <c r="E2" s="628"/>
      <c r="F2" s="628"/>
      <c r="G2" s="678" t="s">
        <v>129</v>
      </c>
      <c r="H2" s="678"/>
      <c r="I2" s="678"/>
      <c r="J2" s="678"/>
      <c r="K2" s="678"/>
      <c r="L2" s="678"/>
      <c r="M2" s="678"/>
      <c r="N2" s="678"/>
      <c r="O2" s="679"/>
      <c r="P2" s="679"/>
      <c r="Q2" s="679"/>
      <c r="R2" s="679"/>
      <c r="S2" s="679"/>
      <c r="T2" s="679"/>
      <c r="U2" s="679"/>
      <c r="V2" s="679"/>
      <c r="W2" s="679"/>
      <c r="X2" s="680"/>
    </row>
    <row r="3" spans="1:26" ht="18" customHeight="1" thickBot="1">
      <c r="A3" s="416"/>
      <c r="B3" s="417"/>
      <c r="C3" s="417"/>
      <c r="D3" s="417"/>
      <c r="E3" s="417"/>
      <c r="F3" s="417"/>
      <c r="G3" s="417"/>
      <c r="H3" s="417"/>
      <c r="I3" s="418"/>
      <c r="J3" s="691"/>
      <c r="K3" s="692"/>
      <c r="L3" s="417"/>
      <c r="O3" s="696"/>
      <c r="P3" s="697"/>
      <c r="Q3" s="419"/>
      <c r="R3" s="420"/>
      <c r="S3" s="421"/>
      <c r="T3" s="416"/>
      <c r="U3" s="416"/>
      <c r="X3" s="422"/>
      <c r="Y3" s="694">
        <v>43406</v>
      </c>
      <c r="Z3" s="695"/>
    </row>
    <row r="4" spans="1:26" ht="15.75" customHeight="1" thickBot="1">
      <c r="A4" s="681" t="s">
        <v>16</v>
      </c>
      <c r="B4" s="683" t="s">
        <v>88</v>
      </c>
      <c r="C4" s="683"/>
      <c r="D4" s="683"/>
      <c r="E4" s="683"/>
      <c r="F4" s="683"/>
      <c r="G4" s="684" t="s">
        <v>89</v>
      </c>
      <c r="H4" s="684"/>
      <c r="I4" s="684"/>
      <c r="J4" s="684"/>
      <c r="K4" s="684"/>
      <c r="L4" s="685" t="s">
        <v>90</v>
      </c>
      <c r="M4" s="686"/>
      <c r="N4" s="686"/>
      <c r="O4" s="686"/>
      <c r="P4" s="687"/>
      <c r="Q4" s="688" t="s">
        <v>91</v>
      </c>
      <c r="R4" s="689"/>
      <c r="S4" s="689"/>
      <c r="T4" s="689"/>
      <c r="U4" s="693"/>
      <c r="V4" s="688" t="s">
        <v>92</v>
      </c>
      <c r="W4" s="689"/>
      <c r="X4" s="689"/>
      <c r="Y4" s="689"/>
      <c r="Z4" s="690"/>
    </row>
    <row r="5" spans="1:26" ht="40.5" customHeight="1" thickBot="1">
      <c r="A5" s="682"/>
      <c r="B5" s="423" t="s">
        <v>93</v>
      </c>
      <c r="C5" s="424" t="s">
        <v>94</v>
      </c>
      <c r="D5" s="424" t="s">
        <v>95</v>
      </c>
      <c r="E5" s="425" t="s">
        <v>96</v>
      </c>
      <c r="F5" s="426" t="s">
        <v>0</v>
      </c>
      <c r="G5" s="423" t="s">
        <v>93</v>
      </c>
      <c r="H5" s="425" t="s">
        <v>94</v>
      </c>
      <c r="I5" s="424" t="s">
        <v>95</v>
      </c>
      <c r="J5" s="425" t="s">
        <v>96</v>
      </c>
      <c r="K5" s="426" t="s">
        <v>0</v>
      </c>
      <c r="L5" s="423" t="s">
        <v>93</v>
      </c>
      <c r="M5" s="425" t="s">
        <v>94</v>
      </c>
      <c r="N5" s="424" t="s">
        <v>95</v>
      </c>
      <c r="O5" s="425" t="s">
        <v>96</v>
      </c>
      <c r="P5" s="426" t="s">
        <v>0</v>
      </c>
      <c r="Q5" s="427" t="s">
        <v>93</v>
      </c>
      <c r="R5" s="428" t="s">
        <v>94</v>
      </c>
      <c r="S5" s="424" t="s">
        <v>95</v>
      </c>
      <c r="T5" s="424" t="s">
        <v>96</v>
      </c>
      <c r="U5" s="426" t="s">
        <v>0</v>
      </c>
      <c r="V5" s="423" t="s">
        <v>93</v>
      </c>
      <c r="W5" s="425" t="s">
        <v>94</v>
      </c>
      <c r="X5" s="424" t="s">
        <v>95</v>
      </c>
      <c r="Y5" s="424" t="s">
        <v>96</v>
      </c>
      <c r="Z5" s="426" t="s">
        <v>0</v>
      </c>
    </row>
    <row r="6" spans="1:26" ht="15.75">
      <c r="A6" s="429" t="s">
        <v>1</v>
      </c>
      <c r="B6" s="430">
        <v>420</v>
      </c>
      <c r="C6" s="430">
        <v>18</v>
      </c>
      <c r="D6" s="431">
        <v>404</v>
      </c>
      <c r="E6" s="431">
        <f aca="true" t="shared" si="0" ref="E6:E27">C6+D6</f>
        <v>422</v>
      </c>
      <c r="F6" s="432">
        <f>E6/B6*100</f>
        <v>100.47619047619048</v>
      </c>
      <c r="G6" s="430">
        <v>0</v>
      </c>
      <c r="H6" s="430">
        <v>0</v>
      </c>
      <c r="I6" s="433"/>
      <c r="J6" s="431">
        <f aca="true" t="shared" si="1" ref="J6:J26">H6+I6</f>
        <v>0</v>
      </c>
      <c r="K6" s="434">
        <v>0</v>
      </c>
      <c r="L6" s="430">
        <v>0</v>
      </c>
      <c r="M6" s="430">
        <v>0</v>
      </c>
      <c r="N6" s="433">
        <v>0</v>
      </c>
      <c r="O6" s="431">
        <f aca="true" t="shared" si="2" ref="O6:O26">M6+N6</f>
        <v>0</v>
      </c>
      <c r="P6" s="434">
        <v>0</v>
      </c>
      <c r="Q6" s="435">
        <v>0</v>
      </c>
      <c r="R6" s="436">
        <v>0</v>
      </c>
      <c r="S6" s="433">
        <v>0</v>
      </c>
      <c r="T6" s="431">
        <f aca="true" t="shared" si="3" ref="T6:T26">R6+S6</f>
        <v>0</v>
      </c>
      <c r="U6" s="434">
        <v>0</v>
      </c>
      <c r="V6" s="435">
        <v>142</v>
      </c>
      <c r="W6" s="430">
        <v>0</v>
      </c>
      <c r="X6" s="437">
        <v>0</v>
      </c>
      <c r="Y6" s="438">
        <f aca="true" t="shared" si="4" ref="Y6:Y26">W6+X6</f>
        <v>0</v>
      </c>
      <c r="Z6" s="434">
        <f>Y6/V6*100</f>
        <v>0</v>
      </c>
    </row>
    <row r="7" spans="1:26" ht="15.75">
      <c r="A7" s="439" t="s">
        <v>17</v>
      </c>
      <c r="B7" s="430">
        <v>3000</v>
      </c>
      <c r="C7" s="430">
        <v>26</v>
      </c>
      <c r="D7" s="437">
        <v>3000</v>
      </c>
      <c r="E7" s="438">
        <f t="shared" si="0"/>
        <v>3026</v>
      </c>
      <c r="F7" s="434">
        <f aca="true" t="shared" si="5" ref="F7:F27">(E7*100)/B7</f>
        <v>100.86666666666666</v>
      </c>
      <c r="G7" s="430">
        <v>5000</v>
      </c>
      <c r="H7" s="430">
        <v>63</v>
      </c>
      <c r="I7" s="437">
        <v>2356</v>
      </c>
      <c r="J7" s="431">
        <f t="shared" si="1"/>
        <v>2419</v>
      </c>
      <c r="K7" s="434">
        <f aca="true" t="shared" si="6" ref="K7:K22">(J7*100)/G7</f>
        <v>48.38</v>
      </c>
      <c r="L7" s="430">
        <v>1500</v>
      </c>
      <c r="M7" s="430">
        <v>0</v>
      </c>
      <c r="N7" s="437">
        <v>2548</v>
      </c>
      <c r="O7" s="431">
        <f t="shared" si="2"/>
        <v>2548</v>
      </c>
      <c r="P7" s="434">
        <f aca="true" t="shared" si="7" ref="P7:P27">(O7*100)/L7</f>
        <v>169.86666666666667</v>
      </c>
      <c r="Q7" s="435">
        <v>0</v>
      </c>
      <c r="R7" s="436">
        <v>0</v>
      </c>
      <c r="S7" s="437">
        <v>0</v>
      </c>
      <c r="T7" s="431">
        <f t="shared" si="3"/>
        <v>0</v>
      </c>
      <c r="U7" s="434">
        <v>0</v>
      </c>
      <c r="V7" s="435">
        <v>4500</v>
      </c>
      <c r="W7" s="430">
        <v>0</v>
      </c>
      <c r="X7" s="437">
        <v>4500</v>
      </c>
      <c r="Y7" s="438">
        <f t="shared" si="4"/>
        <v>4500</v>
      </c>
      <c r="Z7" s="434">
        <f aca="true" t="shared" si="8" ref="Z7:Z27">(Y7*100)/V7</f>
        <v>100</v>
      </c>
    </row>
    <row r="8" spans="1:26" ht="15.75">
      <c r="A8" s="439" t="s">
        <v>18</v>
      </c>
      <c r="B8" s="430">
        <v>2020</v>
      </c>
      <c r="C8" s="430">
        <v>110</v>
      </c>
      <c r="D8" s="437">
        <v>1497</v>
      </c>
      <c r="E8" s="438">
        <f t="shared" si="0"/>
        <v>1607</v>
      </c>
      <c r="F8" s="434">
        <f t="shared" si="5"/>
        <v>79.55445544554455</v>
      </c>
      <c r="G8" s="430">
        <v>3950</v>
      </c>
      <c r="H8" s="430">
        <v>3000</v>
      </c>
      <c r="I8" s="437">
        <v>9155</v>
      </c>
      <c r="J8" s="431">
        <f t="shared" si="1"/>
        <v>12155</v>
      </c>
      <c r="K8" s="434">
        <f t="shared" si="6"/>
        <v>307.72151898734177</v>
      </c>
      <c r="L8" s="430">
        <v>2010</v>
      </c>
      <c r="M8" s="430">
        <v>0</v>
      </c>
      <c r="N8" s="437">
        <v>3800</v>
      </c>
      <c r="O8" s="431">
        <f t="shared" si="2"/>
        <v>3800</v>
      </c>
      <c r="P8" s="434">
        <f t="shared" si="7"/>
        <v>189.0547263681592</v>
      </c>
      <c r="Q8" s="435">
        <v>11500</v>
      </c>
      <c r="R8" s="436">
        <v>2010</v>
      </c>
      <c r="S8" s="437">
        <v>10503</v>
      </c>
      <c r="T8" s="431">
        <f t="shared" si="3"/>
        <v>12513</v>
      </c>
      <c r="U8" s="434">
        <f>(T8*100)/Q8</f>
        <v>108.80869565217391</v>
      </c>
      <c r="V8" s="435">
        <v>18800</v>
      </c>
      <c r="W8" s="430">
        <v>800</v>
      </c>
      <c r="X8" s="437">
        <v>18000</v>
      </c>
      <c r="Y8" s="438">
        <f t="shared" si="4"/>
        <v>18800</v>
      </c>
      <c r="Z8" s="434">
        <f t="shared" si="8"/>
        <v>100</v>
      </c>
    </row>
    <row r="9" spans="1:26" ht="15.75">
      <c r="A9" s="439" t="s">
        <v>2</v>
      </c>
      <c r="B9" s="430">
        <v>2000</v>
      </c>
      <c r="C9" s="430">
        <v>0</v>
      </c>
      <c r="D9" s="437">
        <v>2000</v>
      </c>
      <c r="E9" s="438">
        <f t="shared" si="0"/>
        <v>2000</v>
      </c>
      <c r="F9" s="434">
        <f t="shared" si="5"/>
        <v>100</v>
      </c>
      <c r="G9" s="430">
        <v>650</v>
      </c>
      <c r="H9" s="430">
        <v>0</v>
      </c>
      <c r="I9" s="437">
        <v>650</v>
      </c>
      <c r="J9" s="431">
        <f t="shared" si="1"/>
        <v>650</v>
      </c>
      <c r="K9" s="434">
        <f t="shared" si="6"/>
        <v>100</v>
      </c>
      <c r="L9" s="430">
        <v>150</v>
      </c>
      <c r="M9" s="430">
        <v>0</v>
      </c>
      <c r="N9" s="437">
        <v>150</v>
      </c>
      <c r="O9" s="431">
        <f t="shared" si="2"/>
        <v>150</v>
      </c>
      <c r="P9" s="434">
        <f t="shared" si="7"/>
        <v>100</v>
      </c>
      <c r="Q9" s="435">
        <v>0</v>
      </c>
      <c r="R9" s="436">
        <v>0</v>
      </c>
      <c r="S9" s="437">
        <v>0</v>
      </c>
      <c r="T9" s="431">
        <f t="shared" si="3"/>
        <v>0</v>
      </c>
      <c r="U9" s="434">
        <v>0</v>
      </c>
      <c r="V9" s="435">
        <v>560</v>
      </c>
      <c r="W9" s="430">
        <v>0</v>
      </c>
      <c r="X9" s="437">
        <v>560</v>
      </c>
      <c r="Y9" s="438">
        <f t="shared" si="4"/>
        <v>560</v>
      </c>
      <c r="Z9" s="434">
        <f t="shared" si="8"/>
        <v>100</v>
      </c>
    </row>
    <row r="10" spans="1:26" ht="15.75">
      <c r="A10" s="439" t="s">
        <v>3</v>
      </c>
      <c r="B10" s="430">
        <v>3500</v>
      </c>
      <c r="C10" s="430">
        <v>350</v>
      </c>
      <c r="D10" s="437">
        <v>3540</v>
      </c>
      <c r="E10" s="438">
        <f t="shared" si="0"/>
        <v>3890</v>
      </c>
      <c r="F10" s="434">
        <f t="shared" si="5"/>
        <v>111.14285714285714</v>
      </c>
      <c r="G10" s="430">
        <v>2000</v>
      </c>
      <c r="H10" s="430">
        <v>0</v>
      </c>
      <c r="I10" s="437">
        <v>2100</v>
      </c>
      <c r="J10" s="431">
        <f t="shared" si="1"/>
        <v>2100</v>
      </c>
      <c r="K10" s="434">
        <f t="shared" si="6"/>
        <v>105</v>
      </c>
      <c r="L10" s="430">
        <v>1400</v>
      </c>
      <c r="M10" s="430">
        <v>200</v>
      </c>
      <c r="N10" s="437">
        <v>2000</v>
      </c>
      <c r="O10" s="431">
        <f t="shared" si="2"/>
        <v>2200</v>
      </c>
      <c r="P10" s="434">
        <f t="shared" si="7"/>
        <v>157.14285714285714</v>
      </c>
      <c r="Q10" s="435">
        <v>0</v>
      </c>
      <c r="R10" s="436">
        <v>0</v>
      </c>
      <c r="S10" s="437">
        <v>0</v>
      </c>
      <c r="T10" s="431">
        <v>0</v>
      </c>
      <c r="U10" s="434">
        <v>0</v>
      </c>
      <c r="V10" s="435">
        <v>1400</v>
      </c>
      <c r="W10" s="430">
        <v>200</v>
      </c>
      <c r="X10" s="437">
        <v>1400</v>
      </c>
      <c r="Y10" s="438">
        <f t="shared" si="4"/>
        <v>1600</v>
      </c>
      <c r="Z10" s="434">
        <f t="shared" si="8"/>
        <v>114.28571428571429</v>
      </c>
    </row>
    <row r="11" spans="1:26" ht="15.75">
      <c r="A11" s="439" t="s">
        <v>19</v>
      </c>
      <c r="B11" s="430">
        <v>715</v>
      </c>
      <c r="C11" s="430">
        <v>281</v>
      </c>
      <c r="D11" s="437">
        <v>1920</v>
      </c>
      <c r="E11" s="438">
        <f t="shared" si="0"/>
        <v>2201</v>
      </c>
      <c r="F11" s="434">
        <f t="shared" si="5"/>
        <v>307.83216783216784</v>
      </c>
      <c r="G11" s="430">
        <v>2230</v>
      </c>
      <c r="H11" s="430">
        <v>2341</v>
      </c>
      <c r="I11" s="437">
        <v>1890</v>
      </c>
      <c r="J11" s="431">
        <f t="shared" si="1"/>
        <v>4231</v>
      </c>
      <c r="K11" s="434">
        <f t="shared" si="6"/>
        <v>189.73094170403587</v>
      </c>
      <c r="L11" s="430">
        <v>1895</v>
      </c>
      <c r="M11" s="430">
        <v>1229</v>
      </c>
      <c r="N11" s="437">
        <v>1000</v>
      </c>
      <c r="O11" s="431">
        <f t="shared" si="2"/>
        <v>2229</v>
      </c>
      <c r="P11" s="434">
        <f t="shared" si="7"/>
        <v>117.62532981530343</v>
      </c>
      <c r="Q11" s="435">
        <v>5130</v>
      </c>
      <c r="R11" s="436">
        <v>942</v>
      </c>
      <c r="S11" s="437">
        <v>3711</v>
      </c>
      <c r="T11" s="431">
        <f t="shared" si="3"/>
        <v>4653</v>
      </c>
      <c r="U11" s="434">
        <f>(T11*100)/Q11</f>
        <v>90.70175438596492</v>
      </c>
      <c r="V11" s="435">
        <v>1310</v>
      </c>
      <c r="W11" s="430">
        <v>550</v>
      </c>
      <c r="X11" s="437">
        <v>1000</v>
      </c>
      <c r="Y11" s="438">
        <f t="shared" si="4"/>
        <v>1550</v>
      </c>
      <c r="Z11" s="434">
        <f t="shared" si="8"/>
        <v>118.3206106870229</v>
      </c>
    </row>
    <row r="12" spans="1:26" ht="15.75">
      <c r="A12" s="439" t="s">
        <v>4</v>
      </c>
      <c r="B12" s="430">
        <v>1020</v>
      </c>
      <c r="C12" s="430">
        <v>250</v>
      </c>
      <c r="D12" s="437">
        <v>1840</v>
      </c>
      <c r="E12" s="438">
        <f t="shared" si="0"/>
        <v>2090</v>
      </c>
      <c r="F12" s="434">
        <f t="shared" si="5"/>
        <v>204.90196078431373</v>
      </c>
      <c r="G12" s="430">
        <v>2100</v>
      </c>
      <c r="H12" s="430">
        <v>2400</v>
      </c>
      <c r="I12" s="437">
        <v>1700</v>
      </c>
      <c r="J12" s="431">
        <f t="shared" si="1"/>
        <v>4100</v>
      </c>
      <c r="K12" s="434">
        <f t="shared" si="6"/>
        <v>195.23809523809524</v>
      </c>
      <c r="L12" s="430">
        <v>1180</v>
      </c>
      <c r="M12" s="430">
        <v>320</v>
      </c>
      <c r="N12" s="437">
        <v>1000</v>
      </c>
      <c r="O12" s="431">
        <f t="shared" si="2"/>
        <v>1320</v>
      </c>
      <c r="P12" s="434">
        <f t="shared" si="7"/>
        <v>111.86440677966101</v>
      </c>
      <c r="Q12" s="435">
        <v>1500</v>
      </c>
      <c r="R12" s="436">
        <v>700</v>
      </c>
      <c r="S12" s="437">
        <v>1023</v>
      </c>
      <c r="T12" s="431">
        <f t="shared" si="3"/>
        <v>1723</v>
      </c>
      <c r="U12" s="434">
        <f>(T12*100)/Q12</f>
        <v>114.86666666666666</v>
      </c>
      <c r="V12" s="435">
        <v>2500</v>
      </c>
      <c r="W12" s="430">
        <v>380</v>
      </c>
      <c r="X12" s="437">
        <v>2320</v>
      </c>
      <c r="Y12" s="438">
        <f t="shared" si="4"/>
        <v>2700</v>
      </c>
      <c r="Z12" s="434">
        <f t="shared" si="8"/>
        <v>108</v>
      </c>
    </row>
    <row r="13" spans="1:26" ht="15.75">
      <c r="A13" s="439" t="s">
        <v>5</v>
      </c>
      <c r="B13" s="430">
        <v>900</v>
      </c>
      <c r="C13" s="430">
        <v>0</v>
      </c>
      <c r="D13" s="437">
        <v>1639</v>
      </c>
      <c r="E13" s="438">
        <f t="shared" si="0"/>
        <v>1639</v>
      </c>
      <c r="F13" s="434">
        <f t="shared" si="5"/>
        <v>182.11111111111111</v>
      </c>
      <c r="G13" s="430">
        <v>10000</v>
      </c>
      <c r="H13" s="430">
        <v>0</v>
      </c>
      <c r="I13" s="437">
        <v>13565</v>
      </c>
      <c r="J13" s="431">
        <f t="shared" si="1"/>
        <v>13565</v>
      </c>
      <c r="K13" s="434">
        <f t="shared" si="6"/>
        <v>135.65</v>
      </c>
      <c r="L13" s="430">
        <v>3000</v>
      </c>
      <c r="M13" s="430">
        <v>0</v>
      </c>
      <c r="N13" s="437">
        <v>4100</v>
      </c>
      <c r="O13" s="431">
        <f t="shared" si="2"/>
        <v>4100</v>
      </c>
      <c r="P13" s="434">
        <f t="shared" si="7"/>
        <v>136.66666666666666</v>
      </c>
      <c r="Q13" s="435">
        <v>30000</v>
      </c>
      <c r="R13" s="436">
        <v>0</v>
      </c>
      <c r="S13" s="437">
        <v>30059</v>
      </c>
      <c r="T13" s="431">
        <f t="shared" si="3"/>
        <v>30059</v>
      </c>
      <c r="U13" s="434">
        <f>(T13*100)/Q13</f>
        <v>100.19666666666667</v>
      </c>
      <c r="V13" s="435">
        <v>20000</v>
      </c>
      <c r="W13" s="430">
        <v>0</v>
      </c>
      <c r="X13" s="437">
        <v>25000</v>
      </c>
      <c r="Y13" s="438">
        <f t="shared" si="4"/>
        <v>25000</v>
      </c>
      <c r="Z13" s="434">
        <f t="shared" si="8"/>
        <v>125</v>
      </c>
    </row>
    <row r="14" spans="1:26" ht="15.75">
      <c r="A14" s="439" t="s">
        <v>6</v>
      </c>
      <c r="B14" s="430">
        <v>1190</v>
      </c>
      <c r="C14" s="430">
        <v>50</v>
      </c>
      <c r="D14" s="437">
        <v>2294</v>
      </c>
      <c r="E14" s="438">
        <f t="shared" si="0"/>
        <v>2344</v>
      </c>
      <c r="F14" s="434">
        <f t="shared" si="5"/>
        <v>196.9747899159664</v>
      </c>
      <c r="G14" s="430">
        <v>304</v>
      </c>
      <c r="H14" s="430">
        <v>0</v>
      </c>
      <c r="I14" s="437"/>
      <c r="J14" s="431">
        <f t="shared" si="1"/>
        <v>0</v>
      </c>
      <c r="K14" s="434">
        <f t="shared" si="6"/>
        <v>0</v>
      </c>
      <c r="L14" s="430">
        <v>1143</v>
      </c>
      <c r="M14" s="430">
        <v>0</v>
      </c>
      <c r="N14" s="437">
        <v>3630</v>
      </c>
      <c r="O14" s="431">
        <f t="shared" si="2"/>
        <v>3630</v>
      </c>
      <c r="P14" s="434">
        <f t="shared" si="7"/>
        <v>317.5853018372703</v>
      </c>
      <c r="Q14" s="435">
        <v>0</v>
      </c>
      <c r="R14" s="436">
        <v>0</v>
      </c>
      <c r="S14" s="437">
        <v>0</v>
      </c>
      <c r="T14" s="431">
        <f t="shared" si="3"/>
        <v>0</v>
      </c>
      <c r="U14" s="434">
        <v>0</v>
      </c>
      <c r="V14" s="435">
        <v>1623</v>
      </c>
      <c r="W14" s="430">
        <v>0</v>
      </c>
      <c r="X14" s="437">
        <v>1750</v>
      </c>
      <c r="Y14" s="438">
        <f t="shared" si="4"/>
        <v>1750</v>
      </c>
      <c r="Z14" s="434">
        <f t="shared" si="8"/>
        <v>107.82501540357363</v>
      </c>
    </row>
    <row r="15" spans="1:26" ht="15.75">
      <c r="A15" s="439" t="s">
        <v>7</v>
      </c>
      <c r="B15" s="430">
        <v>1300</v>
      </c>
      <c r="C15" s="430">
        <v>200</v>
      </c>
      <c r="D15" s="437">
        <v>1412</v>
      </c>
      <c r="E15" s="438">
        <f t="shared" si="0"/>
        <v>1612</v>
      </c>
      <c r="F15" s="434">
        <f t="shared" si="5"/>
        <v>124</v>
      </c>
      <c r="G15" s="430">
        <v>1700</v>
      </c>
      <c r="H15" s="430">
        <v>0</v>
      </c>
      <c r="I15" s="437">
        <v>1725</v>
      </c>
      <c r="J15" s="431">
        <f t="shared" si="1"/>
        <v>1725</v>
      </c>
      <c r="K15" s="434">
        <f t="shared" si="6"/>
        <v>101.47058823529412</v>
      </c>
      <c r="L15" s="430">
        <v>900</v>
      </c>
      <c r="M15" s="430">
        <v>100</v>
      </c>
      <c r="N15" s="437">
        <v>1050</v>
      </c>
      <c r="O15" s="431">
        <f t="shared" si="2"/>
        <v>1150</v>
      </c>
      <c r="P15" s="434">
        <f t="shared" si="7"/>
        <v>127.77777777777777</v>
      </c>
      <c r="Q15" s="435">
        <v>1800</v>
      </c>
      <c r="R15" s="436">
        <v>1800</v>
      </c>
      <c r="S15" s="437">
        <v>450</v>
      </c>
      <c r="T15" s="431">
        <f t="shared" si="3"/>
        <v>2250</v>
      </c>
      <c r="U15" s="434">
        <f aca="true" t="shared" si="9" ref="U15:U22">(T15*100)/Q15</f>
        <v>125</v>
      </c>
      <c r="V15" s="435">
        <v>14100</v>
      </c>
      <c r="W15" s="430">
        <v>370</v>
      </c>
      <c r="X15" s="437">
        <v>14350</v>
      </c>
      <c r="Y15" s="438">
        <f t="shared" si="4"/>
        <v>14720</v>
      </c>
      <c r="Z15" s="434">
        <f t="shared" si="8"/>
        <v>104.39716312056737</v>
      </c>
    </row>
    <row r="16" spans="1:26" ht="15.75">
      <c r="A16" s="439" t="s">
        <v>8</v>
      </c>
      <c r="B16" s="430">
        <v>1770</v>
      </c>
      <c r="C16" s="430">
        <v>445</v>
      </c>
      <c r="D16" s="437">
        <v>1450</v>
      </c>
      <c r="E16" s="438">
        <f t="shared" si="0"/>
        <v>1895</v>
      </c>
      <c r="F16" s="434">
        <f t="shared" si="5"/>
        <v>107.06214689265536</v>
      </c>
      <c r="G16" s="430">
        <v>9328</v>
      </c>
      <c r="H16" s="430">
        <v>2100</v>
      </c>
      <c r="I16" s="437">
        <v>11800</v>
      </c>
      <c r="J16" s="431">
        <f t="shared" si="1"/>
        <v>13900</v>
      </c>
      <c r="K16" s="434">
        <f t="shared" si="6"/>
        <v>149.01372212692968</v>
      </c>
      <c r="L16" s="430">
        <v>2765</v>
      </c>
      <c r="M16" s="430">
        <v>450</v>
      </c>
      <c r="N16" s="437">
        <v>4050</v>
      </c>
      <c r="O16" s="431">
        <f t="shared" si="2"/>
        <v>4500</v>
      </c>
      <c r="P16" s="434">
        <f t="shared" si="7"/>
        <v>162.748643761302</v>
      </c>
      <c r="Q16" s="435">
        <v>11940</v>
      </c>
      <c r="R16" s="436">
        <v>2038</v>
      </c>
      <c r="S16" s="437">
        <v>12800</v>
      </c>
      <c r="T16" s="431">
        <f t="shared" si="3"/>
        <v>14838</v>
      </c>
      <c r="U16" s="434">
        <f t="shared" si="9"/>
        <v>124.2713567839196</v>
      </c>
      <c r="V16" s="435">
        <v>3540</v>
      </c>
      <c r="W16" s="430">
        <v>597</v>
      </c>
      <c r="X16" s="437">
        <v>4100</v>
      </c>
      <c r="Y16" s="438">
        <f t="shared" si="4"/>
        <v>4697</v>
      </c>
      <c r="Z16" s="434">
        <f t="shared" si="8"/>
        <v>132.68361581920905</v>
      </c>
    </row>
    <row r="17" spans="1:26" ht="15.75">
      <c r="A17" s="439" t="s">
        <v>9</v>
      </c>
      <c r="B17" s="430">
        <v>1714</v>
      </c>
      <c r="C17" s="430">
        <v>239</v>
      </c>
      <c r="D17" s="437">
        <v>1800</v>
      </c>
      <c r="E17" s="438">
        <f t="shared" si="0"/>
        <v>2039</v>
      </c>
      <c r="F17" s="434">
        <f t="shared" si="5"/>
        <v>118.96149358226371</v>
      </c>
      <c r="G17" s="430">
        <v>1195</v>
      </c>
      <c r="H17" s="430">
        <v>0</v>
      </c>
      <c r="I17" s="437">
        <v>1200</v>
      </c>
      <c r="J17" s="431">
        <f t="shared" si="1"/>
        <v>1200</v>
      </c>
      <c r="K17" s="434">
        <f t="shared" si="6"/>
        <v>100.418410041841</v>
      </c>
      <c r="L17" s="430">
        <v>1147</v>
      </c>
      <c r="M17" s="430">
        <v>200</v>
      </c>
      <c r="N17" s="437">
        <v>1350</v>
      </c>
      <c r="O17" s="431">
        <f t="shared" si="2"/>
        <v>1550</v>
      </c>
      <c r="P17" s="434">
        <f t="shared" si="7"/>
        <v>135.13513513513513</v>
      </c>
      <c r="Q17" s="435">
        <v>980</v>
      </c>
      <c r="R17" s="436">
        <v>288</v>
      </c>
      <c r="S17" s="437">
        <v>697</v>
      </c>
      <c r="T17" s="431">
        <f t="shared" si="3"/>
        <v>985</v>
      </c>
      <c r="U17" s="434">
        <f t="shared" si="9"/>
        <v>100.51020408163265</v>
      </c>
      <c r="V17" s="435">
        <v>1500</v>
      </c>
      <c r="W17" s="430">
        <v>0</v>
      </c>
      <c r="X17" s="437">
        <v>1600</v>
      </c>
      <c r="Y17" s="438">
        <f t="shared" si="4"/>
        <v>1600</v>
      </c>
      <c r="Z17" s="434">
        <f t="shared" si="8"/>
        <v>106.66666666666667</v>
      </c>
    </row>
    <row r="18" spans="1:26" ht="15.75">
      <c r="A18" s="439" t="s">
        <v>20</v>
      </c>
      <c r="B18" s="430">
        <v>2690</v>
      </c>
      <c r="C18" s="430">
        <v>994.4</v>
      </c>
      <c r="D18" s="437">
        <v>2006</v>
      </c>
      <c r="E18" s="438">
        <f t="shared" si="0"/>
        <v>3000.4</v>
      </c>
      <c r="F18" s="434">
        <f t="shared" si="5"/>
        <v>111.53903345724908</v>
      </c>
      <c r="G18" s="430">
        <v>3780</v>
      </c>
      <c r="H18" s="430">
        <v>3227.3</v>
      </c>
      <c r="I18" s="437">
        <v>1857</v>
      </c>
      <c r="J18" s="431">
        <f t="shared" si="1"/>
        <v>5084.3</v>
      </c>
      <c r="K18" s="434">
        <f t="shared" si="6"/>
        <v>134.505291005291</v>
      </c>
      <c r="L18" s="430">
        <v>3295</v>
      </c>
      <c r="M18" s="430">
        <v>546.7</v>
      </c>
      <c r="N18" s="437">
        <v>3000</v>
      </c>
      <c r="O18" s="431">
        <f t="shared" si="2"/>
        <v>3546.7</v>
      </c>
      <c r="P18" s="434">
        <f t="shared" si="7"/>
        <v>107.63884673748103</v>
      </c>
      <c r="Q18" s="435">
        <v>6660</v>
      </c>
      <c r="R18" s="436">
        <v>3620</v>
      </c>
      <c r="S18" s="437">
        <v>4763</v>
      </c>
      <c r="T18" s="431">
        <f t="shared" si="3"/>
        <v>8383</v>
      </c>
      <c r="U18" s="434">
        <f t="shared" si="9"/>
        <v>125.87087087087087</v>
      </c>
      <c r="V18" s="435">
        <v>2190</v>
      </c>
      <c r="W18" s="430">
        <v>1201.5</v>
      </c>
      <c r="X18" s="437">
        <v>1025</v>
      </c>
      <c r="Y18" s="438">
        <f t="shared" si="4"/>
        <v>2226.5</v>
      </c>
      <c r="Z18" s="434">
        <f t="shared" si="8"/>
        <v>101.66666666666667</v>
      </c>
    </row>
    <row r="19" spans="1:26" ht="15.75">
      <c r="A19" s="439" t="s">
        <v>10</v>
      </c>
      <c r="B19" s="430">
        <v>1522</v>
      </c>
      <c r="C19" s="430">
        <v>328</v>
      </c>
      <c r="D19" s="437">
        <v>1454</v>
      </c>
      <c r="E19" s="438">
        <f t="shared" si="0"/>
        <v>1782</v>
      </c>
      <c r="F19" s="434">
        <f t="shared" si="5"/>
        <v>117.08278580814718</v>
      </c>
      <c r="G19" s="430">
        <v>7093</v>
      </c>
      <c r="H19" s="430">
        <v>2670</v>
      </c>
      <c r="I19" s="437">
        <v>7897</v>
      </c>
      <c r="J19" s="431">
        <f t="shared" si="1"/>
        <v>10567</v>
      </c>
      <c r="K19" s="434">
        <f t="shared" si="6"/>
        <v>148.97786550119835</v>
      </c>
      <c r="L19" s="430">
        <v>2713</v>
      </c>
      <c r="M19" s="430">
        <v>1115</v>
      </c>
      <c r="N19" s="437">
        <v>1612</v>
      </c>
      <c r="O19" s="431">
        <f t="shared" si="2"/>
        <v>2727</v>
      </c>
      <c r="P19" s="434">
        <f t="shared" si="7"/>
        <v>100.51603391079985</v>
      </c>
      <c r="Q19" s="435">
        <v>6295</v>
      </c>
      <c r="R19" s="436">
        <v>0</v>
      </c>
      <c r="S19" s="437">
        <v>2900</v>
      </c>
      <c r="T19" s="431">
        <f t="shared" si="3"/>
        <v>2900</v>
      </c>
      <c r="U19" s="434">
        <f t="shared" si="9"/>
        <v>46.06830818109611</v>
      </c>
      <c r="V19" s="435">
        <v>2900</v>
      </c>
      <c r="W19" s="430">
        <v>896</v>
      </c>
      <c r="X19" s="437">
        <v>2320</v>
      </c>
      <c r="Y19" s="438">
        <f t="shared" si="4"/>
        <v>3216</v>
      </c>
      <c r="Z19" s="434">
        <f t="shared" si="8"/>
        <v>110.89655172413794</v>
      </c>
    </row>
    <row r="20" spans="1:26" ht="16.5" customHeight="1">
      <c r="A20" s="439" t="s">
        <v>11</v>
      </c>
      <c r="B20" s="430">
        <v>2375</v>
      </c>
      <c r="C20" s="430">
        <v>542</v>
      </c>
      <c r="D20" s="437">
        <v>2225</v>
      </c>
      <c r="E20" s="438">
        <f t="shared" si="0"/>
        <v>2767</v>
      </c>
      <c r="F20" s="434">
        <f t="shared" si="5"/>
        <v>116.50526315789473</v>
      </c>
      <c r="G20" s="430">
        <v>5500</v>
      </c>
      <c r="H20" s="430">
        <v>3090</v>
      </c>
      <c r="I20" s="437">
        <v>3418</v>
      </c>
      <c r="J20" s="431">
        <f t="shared" si="1"/>
        <v>6508</v>
      </c>
      <c r="K20" s="434">
        <f t="shared" si="6"/>
        <v>118.32727272727273</v>
      </c>
      <c r="L20" s="430">
        <v>2900</v>
      </c>
      <c r="M20" s="430">
        <v>1624</v>
      </c>
      <c r="N20" s="437">
        <v>1880</v>
      </c>
      <c r="O20" s="431">
        <f t="shared" si="2"/>
        <v>3504</v>
      </c>
      <c r="P20" s="434">
        <f t="shared" si="7"/>
        <v>120.82758620689656</v>
      </c>
      <c r="Q20" s="435">
        <v>2300</v>
      </c>
      <c r="R20" s="436">
        <v>2668</v>
      </c>
      <c r="S20" s="437">
        <v>2012</v>
      </c>
      <c r="T20" s="431">
        <f t="shared" si="3"/>
        <v>4680</v>
      </c>
      <c r="U20" s="434">
        <f t="shared" si="9"/>
        <v>203.47826086956522</v>
      </c>
      <c r="V20" s="435">
        <v>2670</v>
      </c>
      <c r="W20" s="430">
        <v>1250</v>
      </c>
      <c r="X20" s="437">
        <v>1690</v>
      </c>
      <c r="Y20" s="438">
        <f t="shared" si="4"/>
        <v>2940</v>
      </c>
      <c r="Z20" s="434">
        <f t="shared" si="8"/>
        <v>110.11235955056179</v>
      </c>
    </row>
    <row r="21" spans="1:26" ht="15.75">
      <c r="A21" s="439" t="s">
        <v>21</v>
      </c>
      <c r="B21" s="430">
        <v>3010</v>
      </c>
      <c r="C21" s="430">
        <v>61</v>
      </c>
      <c r="D21" s="437">
        <v>3068</v>
      </c>
      <c r="E21" s="438">
        <f t="shared" si="0"/>
        <v>3129</v>
      </c>
      <c r="F21" s="434">
        <f t="shared" si="5"/>
        <v>103.95348837209302</v>
      </c>
      <c r="G21" s="430">
        <v>5700</v>
      </c>
      <c r="H21" s="430">
        <v>2200</v>
      </c>
      <c r="I21" s="437">
        <v>3750</v>
      </c>
      <c r="J21" s="431">
        <f t="shared" si="1"/>
        <v>5950</v>
      </c>
      <c r="K21" s="434">
        <f t="shared" si="6"/>
        <v>104.3859649122807</v>
      </c>
      <c r="L21" s="430">
        <v>2000</v>
      </c>
      <c r="M21" s="430">
        <v>250</v>
      </c>
      <c r="N21" s="437">
        <v>1800</v>
      </c>
      <c r="O21" s="431">
        <f t="shared" si="2"/>
        <v>2050</v>
      </c>
      <c r="P21" s="434">
        <f t="shared" si="7"/>
        <v>102.5</v>
      </c>
      <c r="Q21" s="435">
        <v>6460</v>
      </c>
      <c r="R21" s="436">
        <v>2020</v>
      </c>
      <c r="S21" s="437">
        <v>4539</v>
      </c>
      <c r="T21" s="431">
        <f t="shared" si="3"/>
        <v>6559</v>
      </c>
      <c r="U21" s="434">
        <f t="shared" si="9"/>
        <v>101.53250773993808</v>
      </c>
      <c r="V21" s="435">
        <v>2200</v>
      </c>
      <c r="W21" s="430">
        <v>310</v>
      </c>
      <c r="X21" s="437">
        <v>2350</v>
      </c>
      <c r="Y21" s="438">
        <f t="shared" si="4"/>
        <v>2660</v>
      </c>
      <c r="Z21" s="434">
        <f t="shared" si="8"/>
        <v>120.9090909090909</v>
      </c>
    </row>
    <row r="22" spans="1:26" ht="15.75">
      <c r="A22" s="439" t="s">
        <v>22</v>
      </c>
      <c r="B22" s="430">
        <v>1424</v>
      </c>
      <c r="C22" s="430">
        <v>320</v>
      </c>
      <c r="D22" s="437">
        <v>2307</v>
      </c>
      <c r="E22" s="438">
        <f t="shared" si="0"/>
        <v>2627</v>
      </c>
      <c r="F22" s="434">
        <f t="shared" si="5"/>
        <v>184.48033707865167</v>
      </c>
      <c r="G22" s="430">
        <v>14752</v>
      </c>
      <c r="H22" s="430">
        <v>3629</v>
      </c>
      <c r="I22" s="437">
        <v>12774</v>
      </c>
      <c r="J22" s="431">
        <f t="shared" si="1"/>
        <v>16403</v>
      </c>
      <c r="K22" s="434">
        <f t="shared" si="6"/>
        <v>111.19170281995662</v>
      </c>
      <c r="L22" s="430">
        <v>1482</v>
      </c>
      <c r="M22" s="430">
        <v>344</v>
      </c>
      <c r="N22" s="437">
        <v>1221</v>
      </c>
      <c r="O22" s="431">
        <f t="shared" si="2"/>
        <v>1565</v>
      </c>
      <c r="P22" s="434">
        <f t="shared" si="7"/>
        <v>105.60053981106613</v>
      </c>
      <c r="Q22" s="435">
        <v>17500</v>
      </c>
      <c r="R22" s="436">
        <v>6061</v>
      </c>
      <c r="S22" s="437">
        <v>12133</v>
      </c>
      <c r="T22" s="431">
        <f t="shared" si="3"/>
        <v>18194</v>
      </c>
      <c r="U22" s="434">
        <f t="shared" si="9"/>
        <v>103.96571428571428</v>
      </c>
      <c r="V22" s="435">
        <v>3250</v>
      </c>
      <c r="W22" s="430">
        <v>896</v>
      </c>
      <c r="X22" s="437">
        <v>2639</v>
      </c>
      <c r="Y22" s="438">
        <f t="shared" si="4"/>
        <v>3535</v>
      </c>
      <c r="Z22" s="434">
        <f t="shared" si="8"/>
        <v>108.76923076923077</v>
      </c>
    </row>
    <row r="23" spans="1:26" ht="15.75">
      <c r="A23" s="439" t="s">
        <v>12</v>
      </c>
      <c r="B23" s="430">
        <v>2750</v>
      </c>
      <c r="C23" s="430">
        <v>0</v>
      </c>
      <c r="D23" s="437">
        <v>2800</v>
      </c>
      <c r="E23" s="438">
        <f t="shared" si="0"/>
        <v>2800</v>
      </c>
      <c r="F23" s="434">
        <f t="shared" si="5"/>
        <v>101.81818181818181</v>
      </c>
      <c r="G23" s="430">
        <v>0</v>
      </c>
      <c r="H23" s="430">
        <v>0</v>
      </c>
      <c r="I23" s="437"/>
      <c r="J23" s="431">
        <f t="shared" si="1"/>
        <v>0</v>
      </c>
      <c r="K23" s="434">
        <v>0</v>
      </c>
      <c r="L23" s="430">
        <v>1375</v>
      </c>
      <c r="M23" s="430">
        <v>0</v>
      </c>
      <c r="N23" s="437">
        <v>1506</v>
      </c>
      <c r="O23" s="431">
        <f t="shared" si="2"/>
        <v>1506</v>
      </c>
      <c r="P23" s="434">
        <f t="shared" si="7"/>
        <v>109.52727272727273</v>
      </c>
      <c r="Q23" s="435">
        <v>0</v>
      </c>
      <c r="R23" s="436">
        <v>0</v>
      </c>
      <c r="S23" s="437">
        <v>0</v>
      </c>
      <c r="T23" s="431">
        <f t="shared" si="3"/>
        <v>0</v>
      </c>
      <c r="U23" s="434">
        <v>0</v>
      </c>
      <c r="V23" s="435">
        <v>9950</v>
      </c>
      <c r="W23" s="430">
        <v>0</v>
      </c>
      <c r="X23" s="437">
        <v>9950</v>
      </c>
      <c r="Y23" s="438">
        <f t="shared" si="4"/>
        <v>9950</v>
      </c>
      <c r="Z23" s="434">
        <f t="shared" si="8"/>
        <v>100</v>
      </c>
    </row>
    <row r="24" spans="1:26" ht="15.75">
      <c r="A24" s="439" t="s">
        <v>13</v>
      </c>
      <c r="B24" s="430">
        <v>1932</v>
      </c>
      <c r="C24" s="430">
        <v>0</v>
      </c>
      <c r="D24" s="437">
        <v>2742</v>
      </c>
      <c r="E24" s="438">
        <f t="shared" si="0"/>
        <v>2742</v>
      </c>
      <c r="F24" s="434">
        <f t="shared" si="5"/>
        <v>141.92546583850933</v>
      </c>
      <c r="G24" s="430">
        <v>4041</v>
      </c>
      <c r="H24" s="430">
        <v>0</v>
      </c>
      <c r="I24" s="437">
        <v>7742</v>
      </c>
      <c r="J24" s="431">
        <f t="shared" si="1"/>
        <v>7742</v>
      </c>
      <c r="K24" s="434">
        <f>(J24*100)/G24</f>
        <v>191.58624102944816</v>
      </c>
      <c r="L24" s="430">
        <v>1270</v>
      </c>
      <c r="M24" s="430">
        <v>0</v>
      </c>
      <c r="N24" s="437">
        <v>603</v>
      </c>
      <c r="O24" s="431">
        <f t="shared" si="2"/>
        <v>603</v>
      </c>
      <c r="P24" s="434">
        <f t="shared" si="7"/>
        <v>47.48031496062992</v>
      </c>
      <c r="Q24" s="435">
        <v>13300</v>
      </c>
      <c r="R24" s="436">
        <v>0</v>
      </c>
      <c r="S24" s="437">
        <v>10431</v>
      </c>
      <c r="T24" s="431">
        <f t="shared" si="3"/>
        <v>10431</v>
      </c>
      <c r="U24" s="434">
        <f>(T24*100)/Q24</f>
        <v>78.42857142857143</v>
      </c>
      <c r="V24" s="435">
        <v>41300</v>
      </c>
      <c r="W24" s="430">
        <v>0</v>
      </c>
      <c r="X24" s="437">
        <v>41713</v>
      </c>
      <c r="Y24" s="438">
        <f t="shared" si="4"/>
        <v>41713</v>
      </c>
      <c r="Z24" s="434">
        <f t="shared" si="8"/>
        <v>101</v>
      </c>
    </row>
    <row r="25" spans="1:26" ht="15.75">
      <c r="A25" s="439" t="s">
        <v>23</v>
      </c>
      <c r="B25" s="430">
        <v>2000</v>
      </c>
      <c r="C25" s="430">
        <v>0</v>
      </c>
      <c r="D25" s="437">
        <v>3040</v>
      </c>
      <c r="E25" s="438">
        <f t="shared" si="0"/>
        <v>3040</v>
      </c>
      <c r="F25" s="434">
        <f t="shared" si="5"/>
        <v>152</v>
      </c>
      <c r="G25" s="430">
        <v>2428</v>
      </c>
      <c r="H25" s="430">
        <v>0</v>
      </c>
      <c r="I25" s="437">
        <v>1600</v>
      </c>
      <c r="J25" s="431">
        <f t="shared" si="1"/>
        <v>1600</v>
      </c>
      <c r="K25" s="434">
        <f>(J25*100)/G25</f>
        <v>65.89785831960461</v>
      </c>
      <c r="L25" s="430">
        <v>2065</v>
      </c>
      <c r="M25" s="430">
        <v>0</v>
      </c>
      <c r="N25" s="437">
        <v>2100</v>
      </c>
      <c r="O25" s="431">
        <f t="shared" si="2"/>
        <v>2100</v>
      </c>
      <c r="P25" s="434">
        <f t="shared" si="7"/>
        <v>101.69491525423729</v>
      </c>
      <c r="Q25" s="435">
        <v>5600</v>
      </c>
      <c r="R25" s="436">
        <v>0</v>
      </c>
      <c r="S25" s="437">
        <v>0</v>
      </c>
      <c r="T25" s="431">
        <f t="shared" si="3"/>
        <v>0</v>
      </c>
      <c r="U25" s="434">
        <f>(T25*100)/Q25</f>
        <v>0</v>
      </c>
      <c r="V25" s="435">
        <v>1430</v>
      </c>
      <c r="W25" s="430">
        <v>0</v>
      </c>
      <c r="X25" s="437">
        <v>1430</v>
      </c>
      <c r="Y25" s="438">
        <f t="shared" si="4"/>
        <v>1430</v>
      </c>
      <c r="Z25" s="434">
        <f t="shared" si="8"/>
        <v>100</v>
      </c>
    </row>
    <row r="26" spans="1:26" ht="16.5" thickBot="1">
      <c r="A26" s="440" t="s">
        <v>14</v>
      </c>
      <c r="B26" s="430">
        <v>6000</v>
      </c>
      <c r="C26" s="430">
        <v>800</v>
      </c>
      <c r="D26" s="441">
        <v>5136</v>
      </c>
      <c r="E26" s="442">
        <f t="shared" si="0"/>
        <v>5936</v>
      </c>
      <c r="F26" s="443">
        <f t="shared" si="5"/>
        <v>98.93333333333334</v>
      </c>
      <c r="G26" s="430">
        <v>16000</v>
      </c>
      <c r="H26" s="430">
        <v>9871</v>
      </c>
      <c r="I26" s="441">
        <v>27980</v>
      </c>
      <c r="J26" s="431">
        <f t="shared" si="1"/>
        <v>37851</v>
      </c>
      <c r="K26" s="443">
        <f>(J26*100)/G26</f>
        <v>236.56875</v>
      </c>
      <c r="L26" s="430">
        <v>6500</v>
      </c>
      <c r="M26" s="430">
        <v>1789</v>
      </c>
      <c r="N26" s="441">
        <v>4291</v>
      </c>
      <c r="O26" s="431">
        <f t="shared" si="2"/>
        <v>6080</v>
      </c>
      <c r="P26" s="443">
        <f t="shared" si="7"/>
        <v>93.53846153846153</v>
      </c>
      <c r="Q26" s="435">
        <v>37700</v>
      </c>
      <c r="R26" s="436">
        <v>15291</v>
      </c>
      <c r="S26" s="444">
        <v>37770</v>
      </c>
      <c r="T26" s="431">
        <f t="shared" si="3"/>
        <v>53061</v>
      </c>
      <c r="U26" s="443">
        <f>(T26*100)/Q26</f>
        <v>140.74535809018568</v>
      </c>
      <c r="V26" s="435">
        <v>9800</v>
      </c>
      <c r="W26" s="430">
        <v>4300</v>
      </c>
      <c r="X26" s="437">
        <v>5500</v>
      </c>
      <c r="Y26" s="438">
        <f t="shared" si="4"/>
        <v>9800</v>
      </c>
      <c r="Z26" s="434">
        <f t="shared" si="8"/>
        <v>100</v>
      </c>
    </row>
    <row r="27" spans="1:26" ht="16.5" thickBot="1">
      <c r="A27" s="445" t="s">
        <v>24</v>
      </c>
      <c r="B27" s="446">
        <f>SUM(B6:B26)</f>
        <v>43252</v>
      </c>
      <c r="C27" s="447">
        <f>SUM(C6:C26)</f>
        <v>5014.4</v>
      </c>
      <c r="D27" s="447">
        <f>SUM(D6:D26)</f>
        <v>47574</v>
      </c>
      <c r="E27" s="447">
        <f t="shared" si="0"/>
        <v>52588.4</v>
      </c>
      <c r="F27" s="448">
        <f t="shared" si="5"/>
        <v>121.58605382410062</v>
      </c>
      <c r="G27" s="446">
        <f>SUM(G6:G26)</f>
        <v>97751</v>
      </c>
      <c r="H27" s="447">
        <f>SUM(H6:H26)</f>
        <v>34591.3</v>
      </c>
      <c r="I27" s="447">
        <f>SUM(I6:I26)</f>
        <v>113159</v>
      </c>
      <c r="J27" s="447">
        <f>SUM(H27,I27)</f>
        <v>147750.3</v>
      </c>
      <c r="K27" s="448">
        <f>(J27*100)/G27</f>
        <v>151.14965575799735</v>
      </c>
      <c r="L27" s="446">
        <f>SUM(L6:L26)</f>
        <v>40690</v>
      </c>
      <c r="M27" s="447">
        <f>SUM(M6:M26)</f>
        <v>8167.7</v>
      </c>
      <c r="N27" s="447">
        <f>SUM(N6:N26)</f>
        <v>42691</v>
      </c>
      <c r="O27" s="447">
        <f>N27+M27</f>
        <v>50858.7</v>
      </c>
      <c r="P27" s="448">
        <f t="shared" si="7"/>
        <v>124.99066109609241</v>
      </c>
      <c r="Q27" s="446">
        <f>SUM(Q6:Q26)</f>
        <v>158665</v>
      </c>
      <c r="R27" s="447">
        <f>SUM(R6:R26)</f>
        <v>37438</v>
      </c>
      <c r="S27" s="447">
        <f>SUM(S6:S26)</f>
        <v>133791</v>
      </c>
      <c r="T27" s="447">
        <f>S27+R27</f>
        <v>171229</v>
      </c>
      <c r="U27" s="448">
        <f>(T27*100)/Q27</f>
        <v>107.91857057322031</v>
      </c>
      <c r="V27" s="446">
        <f>SUM(V6:V26)</f>
        <v>145665</v>
      </c>
      <c r="W27" s="447">
        <f>SUM(W6:W26)</f>
        <v>11750.5</v>
      </c>
      <c r="X27" s="447">
        <f>SUM(X6:X26)</f>
        <v>143197</v>
      </c>
      <c r="Y27" s="447">
        <f>X27+W27</f>
        <v>154947.5</v>
      </c>
      <c r="Z27" s="448">
        <f t="shared" si="8"/>
        <v>106.37249854117324</v>
      </c>
    </row>
    <row r="28" spans="1:26" ht="16.5" thickBot="1">
      <c r="A28" s="449" t="s">
        <v>97</v>
      </c>
      <c r="B28" s="450">
        <v>45829</v>
      </c>
      <c r="C28" s="451">
        <v>6560.7</v>
      </c>
      <c r="D28" s="451">
        <v>64289</v>
      </c>
      <c r="E28" s="451">
        <v>70849.7</v>
      </c>
      <c r="F28" s="452">
        <v>154.5957799646512</v>
      </c>
      <c r="G28" s="450">
        <v>86553</v>
      </c>
      <c r="H28" s="451">
        <v>29312.6</v>
      </c>
      <c r="I28" s="451">
        <v>155020</v>
      </c>
      <c r="J28" s="451">
        <v>184332.6</v>
      </c>
      <c r="K28" s="452">
        <v>212.9707809088073</v>
      </c>
      <c r="L28" s="450">
        <v>44001</v>
      </c>
      <c r="M28" s="451">
        <v>6566.8</v>
      </c>
      <c r="N28" s="453">
        <v>42153</v>
      </c>
      <c r="O28" s="451">
        <v>48719.8</v>
      </c>
      <c r="P28" s="452">
        <v>110.72430172041544</v>
      </c>
      <c r="Q28" s="450">
        <v>191444</v>
      </c>
      <c r="R28" s="451">
        <v>60420.4</v>
      </c>
      <c r="S28" s="451">
        <v>142987</v>
      </c>
      <c r="T28" s="451">
        <v>203407.4</v>
      </c>
      <c r="U28" s="451">
        <v>106.24903365997368</v>
      </c>
      <c r="V28" s="450">
        <v>139391</v>
      </c>
      <c r="W28" s="451">
        <v>13062</v>
      </c>
      <c r="X28" s="451">
        <v>75514</v>
      </c>
      <c r="Y28" s="451">
        <v>88576</v>
      </c>
      <c r="Z28" s="605">
        <v>63.544992144399565</v>
      </c>
    </row>
  </sheetData>
  <mergeCells count="10">
    <mergeCell ref="G2:X2"/>
    <mergeCell ref="A4:A5"/>
    <mergeCell ref="B4:F4"/>
    <mergeCell ref="G4:K4"/>
    <mergeCell ref="L4:P4"/>
    <mergeCell ref="V4:Z4"/>
    <mergeCell ref="J3:K3"/>
    <mergeCell ref="Q4:U4"/>
    <mergeCell ref="Y3:Z3"/>
    <mergeCell ref="O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8.875" style="4" customWidth="1"/>
    <col min="5" max="5" width="6.625" style="4" customWidth="1"/>
    <col min="6" max="6" width="8.625" style="4" customWidth="1"/>
    <col min="7" max="7" width="9.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7.125" style="4" customWidth="1"/>
    <col min="13" max="13" width="6.25390625" style="4" customWidth="1"/>
    <col min="14" max="16" width="6.625" style="4" customWidth="1"/>
    <col min="17" max="17" width="5.75390625" style="4" customWidth="1"/>
    <col min="18" max="18" width="7.625" style="4" customWidth="1"/>
    <col min="19" max="19" width="6.375" style="4" customWidth="1"/>
    <col min="20" max="20" width="6.625" style="4" customWidth="1"/>
    <col min="21" max="21" width="6.75390625" style="4" customWidth="1"/>
    <col min="22" max="22" width="6.00390625" style="4" customWidth="1"/>
    <col min="23" max="23" width="5.125" style="4" customWidth="1"/>
    <col min="24" max="16384" width="9.125" style="4" customWidth="1"/>
  </cols>
  <sheetData>
    <row r="1" spans="1:20" ht="30.75" customHeight="1">
      <c r="A1" s="698" t="s">
        <v>133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9"/>
      <c r="M1" s="699"/>
      <c r="N1" s="699"/>
      <c r="O1" s="699"/>
      <c r="P1" s="699"/>
      <c r="Q1" s="699"/>
      <c r="R1" s="699"/>
      <c r="S1" s="699"/>
      <c r="T1" s="699"/>
    </row>
    <row r="2" spans="1:20" ht="16.5" thickBot="1">
      <c r="A2" s="86"/>
      <c r="B2" s="86"/>
      <c r="C2" s="86"/>
      <c r="D2" s="86"/>
      <c r="E2" s="86"/>
      <c r="F2" s="87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8"/>
      <c r="S2" s="88"/>
      <c r="T2" s="88"/>
    </row>
    <row r="3" spans="1:23" ht="29.25" customHeight="1" thickBot="1">
      <c r="A3" s="703" t="s">
        <v>16</v>
      </c>
      <c r="B3" s="124" t="s">
        <v>82</v>
      </c>
      <c r="C3" s="704" t="s">
        <v>84</v>
      </c>
      <c r="D3" s="705"/>
      <c r="E3" s="706"/>
      <c r="F3" s="707" t="s">
        <v>46</v>
      </c>
      <c r="G3" s="701"/>
      <c r="H3" s="702"/>
      <c r="I3" s="707" t="s">
        <v>47</v>
      </c>
      <c r="J3" s="701"/>
      <c r="K3" s="702"/>
      <c r="L3" s="700" t="s">
        <v>70</v>
      </c>
      <c r="M3" s="701"/>
      <c r="N3" s="708"/>
      <c r="O3" s="704" t="s">
        <v>85</v>
      </c>
      <c r="P3" s="709"/>
      <c r="Q3" s="710"/>
      <c r="R3" s="707" t="s">
        <v>25</v>
      </c>
      <c r="S3" s="701"/>
      <c r="T3" s="702"/>
      <c r="U3" s="700" t="s">
        <v>71</v>
      </c>
      <c r="V3" s="701"/>
      <c r="W3" s="702"/>
    </row>
    <row r="4" spans="1:23" ht="80.25" customHeight="1" thickBot="1">
      <c r="A4" s="703"/>
      <c r="B4" s="126" t="s">
        <v>73</v>
      </c>
      <c r="C4" s="89" t="s">
        <v>72</v>
      </c>
      <c r="D4" s="90" t="s">
        <v>73</v>
      </c>
      <c r="E4" s="91" t="s">
        <v>0</v>
      </c>
      <c r="F4" s="89" t="s">
        <v>72</v>
      </c>
      <c r="G4" s="90" t="s">
        <v>73</v>
      </c>
      <c r="H4" s="91" t="s">
        <v>0</v>
      </c>
      <c r="I4" s="89" t="s">
        <v>72</v>
      </c>
      <c r="J4" s="90" t="s">
        <v>73</v>
      </c>
      <c r="K4" s="91" t="s">
        <v>0</v>
      </c>
      <c r="L4" s="92" t="s">
        <v>72</v>
      </c>
      <c r="M4" s="90" t="s">
        <v>73</v>
      </c>
      <c r="N4" s="93" t="s">
        <v>0</v>
      </c>
      <c r="O4" s="89" t="s">
        <v>72</v>
      </c>
      <c r="P4" s="90" t="s">
        <v>73</v>
      </c>
      <c r="Q4" s="175" t="s">
        <v>0</v>
      </c>
      <c r="R4" s="89" t="s">
        <v>72</v>
      </c>
      <c r="S4" s="90" t="s">
        <v>73</v>
      </c>
      <c r="T4" s="91" t="s">
        <v>0</v>
      </c>
      <c r="U4" s="92" t="s">
        <v>72</v>
      </c>
      <c r="V4" s="90" t="s">
        <v>73</v>
      </c>
      <c r="W4" s="91" t="s">
        <v>0</v>
      </c>
    </row>
    <row r="5" spans="1:23" ht="15.75">
      <c r="A5" s="323" t="s">
        <v>1</v>
      </c>
      <c r="B5" s="94"/>
      <c r="C5" s="95"/>
      <c r="D5" s="96"/>
      <c r="E5" s="97"/>
      <c r="F5" s="98"/>
      <c r="G5" s="99"/>
      <c r="H5" s="100"/>
      <c r="I5" s="101"/>
      <c r="J5" s="102"/>
      <c r="K5" s="103"/>
      <c r="L5" s="104"/>
      <c r="M5" s="128"/>
      <c r="N5" s="105"/>
      <c r="O5" s="174"/>
      <c r="P5" s="128"/>
      <c r="Q5" s="103"/>
      <c r="R5" s="98"/>
      <c r="S5" s="102"/>
      <c r="T5" s="103"/>
      <c r="U5" s="106"/>
      <c r="V5" s="107"/>
      <c r="W5" s="108"/>
    </row>
    <row r="6" spans="1:23" ht="15.75">
      <c r="A6" s="324" t="s">
        <v>74</v>
      </c>
      <c r="B6" s="276">
        <f>D6+S6+V6</f>
        <v>6891</v>
      </c>
      <c r="C6" s="277">
        <f>F6+I6+L6</f>
        <v>2020</v>
      </c>
      <c r="D6" s="278">
        <f>G6+J6+M6+P6</f>
        <v>3911</v>
      </c>
      <c r="E6" s="279">
        <f aca="true" t="shared" si="0" ref="E6:E13">D6/C6*100</f>
        <v>193.6138613861386</v>
      </c>
      <c r="F6" s="280">
        <v>2020</v>
      </c>
      <c r="G6" s="281">
        <v>3737</v>
      </c>
      <c r="H6" s="282">
        <f aca="true" t="shared" si="1" ref="H6:H13">G6/F6*100</f>
        <v>185</v>
      </c>
      <c r="I6" s="280"/>
      <c r="J6" s="283">
        <v>174</v>
      </c>
      <c r="K6" s="284"/>
      <c r="L6" s="313"/>
      <c r="M6" s="285"/>
      <c r="N6" s="314"/>
      <c r="O6" s="315"/>
      <c r="P6" s="316"/>
      <c r="Q6" s="317"/>
      <c r="R6" s="318"/>
      <c r="S6" s="283">
        <v>2980</v>
      </c>
      <c r="T6" s="319"/>
      <c r="U6" s="286"/>
      <c r="V6" s="287"/>
      <c r="W6" s="109"/>
    </row>
    <row r="7" spans="1:23" ht="15.75">
      <c r="A7" s="321" t="s">
        <v>75</v>
      </c>
      <c r="B7" s="276">
        <f aca="true" t="shared" si="2" ref="B7:B25">D7+S7+V7</f>
        <v>11259</v>
      </c>
      <c r="C7" s="277">
        <f>F7+I7+L7</f>
        <v>9170</v>
      </c>
      <c r="D7" s="278">
        <f aca="true" t="shared" si="3" ref="D7:D25">G7+J7+M7+P7</f>
        <v>11259</v>
      </c>
      <c r="E7" s="279">
        <f t="shared" si="0"/>
        <v>122.78080697928027</v>
      </c>
      <c r="F7" s="280">
        <v>8170</v>
      </c>
      <c r="G7" s="281">
        <v>9337</v>
      </c>
      <c r="H7" s="282">
        <f t="shared" si="1"/>
        <v>114.28396572827417</v>
      </c>
      <c r="I7" s="280">
        <v>1000</v>
      </c>
      <c r="J7" s="283">
        <v>1922</v>
      </c>
      <c r="K7" s="284">
        <f aca="true" t="shared" si="4" ref="K7:K14">J7/I7*100</f>
        <v>192.2</v>
      </c>
      <c r="L7" s="313"/>
      <c r="M7" s="285"/>
      <c r="N7" s="288"/>
      <c r="O7" s="289"/>
      <c r="P7" s="290"/>
      <c r="Q7" s="291"/>
      <c r="R7" s="292"/>
      <c r="S7" s="293"/>
      <c r="T7" s="284"/>
      <c r="U7" s="286"/>
      <c r="V7" s="287"/>
      <c r="W7" s="109"/>
    </row>
    <row r="8" spans="1:23" ht="15.75">
      <c r="A8" s="321" t="s">
        <v>2</v>
      </c>
      <c r="B8" s="276">
        <f t="shared" si="2"/>
        <v>2936</v>
      </c>
      <c r="C8" s="277">
        <f>F8+I8+L8</f>
        <v>2974</v>
      </c>
      <c r="D8" s="278">
        <f t="shared" si="3"/>
        <v>2687</v>
      </c>
      <c r="E8" s="279">
        <f t="shared" si="0"/>
        <v>90.34969737726966</v>
      </c>
      <c r="F8" s="280">
        <v>2844</v>
      </c>
      <c r="G8" s="281">
        <v>2330</v>
      </c>
      <c r="H8" s="282">
        <f t="shared" si="1"/>
        <v>81.92686357243319</v>
      </c>
      <c r="I8" s="280">
        <v>50</v>
      </c>
      <c r="J8" s="283">
        <v>277</v>
      </c>
      <c r="K8" s="284">
        <f t="shared" si="4"/>
        <v>554</v>
      </c>
      <c r="L8" s="320">
        <v>80</v>
      </c>
      <c r="M8" s="285">
        <v>80</v>
      </c>
      <c r="N8" s="314">
        <f>M8/L8*100</f>
        <v>100</v>
      </c>
      <c r="O8" s="315"/>
      <c r="P8" s="316"/>
      <c r="Q8" s="317"/>
      <c r="R8" s="292">
        <v>300</v>
      </c>
      <c r="S8" s="293">
        <v>249</v>
      </c>
      <c r="T8" s="284">
        <f>S8/R8*100</f>
        <v>83</v>
      </c>
      <c r="U8" s="286"/>
      <c r="V8" s="287"/>
      <c r="W8" s="109"/>
    </row>
    <row r="9" spans="1:23" ht="15.75">
      <c r="A9" s="321" t="s">
        <v>3</v>
      </c>
      <c r="B9" s="276">
        <f t="shared" si="2"/>
        <v>16115</v>
      </c>
      <c r="C9" s="277">
        <f aca="true" t="shared" si="5" ref="C9:C25">F9+I9+L9</f>
        <v>13650</v>
      </c>
      <c r="D9" s="278">
        <f t="shared" si="3"/>
        <v>14283</v>
      </c>
      <c r="E9" s="279">
        <f t="shared" si="0"/>
        <v>104.63736263736263</v>
      </c>
      <c r="F9" s="280">
        <v>11650</v>
      </c>
      <c r="G9" s="281">
        <v>14183</v>
      </c>
      <c r="H9" s="282">
        <f t="shared" si="1"/>
        <v>121.74248927038627</v>
      </c>
      <c r="I9" s="280">
        <v>2000</v>
      </c>
      <c r="J9" s="283">
        <v>100</v>
      </c>
      <c r="K9" s="284">
        <f t="shared" si="4"/>
        <v>5</v>
      </c>
      <c r="L9" s="294"/>
      <c r="M9" s="285"/>
      <c r="N9" s="288"/>
      <c r="O9" s="289"/>
      <c r="P9" s="290"/>
      <c r="Q9" s="291"/>
      <c r="R9" s="292">
        <v>2000</v>
      </c>
      <c r="S9" s="293">
        <v>1832</v>
      </c>
      <c r="T9" s="284">
        <f>S9/R9*100</f>
        <v>91.60000000000001</v>
      </c>
      <c r="U9" s="286"/>
      <c r="V9" s="287"/>
      <c r="W9" s="109"/>
    </row>
    <row r="10" spans="1:23" ht="15.75">
      <c r="A10" s="321" t="s">
        <v>76</v>
      </c>
      <c r="B10" s="276">
        <f t="shared" si="2"/>
        <v>15098</v>
      </c>
      <c r="C10" s="277">
        <f t="shared" si="5"/>
        <v>13718</v>
      </c>
      <c r="D10" s="278">
        <f t="shared" si="3"/>
        <v>15098</v>
      </c>
      <c r="E10" s="279">
        <f t="shared" si="0"/>
        <v>110.05977547747486</v>
      </c>
      <c r="F10" s="280">
        <v>12718</v>
      </c>
      <c r="G10" s="281">
        <v>13973</v>
      </c>
      <c r="H10" s="282">
        <f t="shared" si="1"/>
        <v>109.86790375845258</v>
      </c>
      <c r="I10" s="280">
        <v>1000</v>
      </c>
      <c r="J10" s="283">
        <v>1125</v>
      </c>
      <c r="K10" s="284">
        <f t="shared" si="4"/>
        <v>112.5</v>
      </c>
      <c r="L10" s="294"/>
      <c r="M10" s="285"/>
      <c r="N10" s="288"/>
      <c r="O10" s="289"/>
      <c r="P10" s="290"/>
      <c r="Q10" s="291"/>
      <c r="R10" s="292"/>
      <c r="S10" s="293"/>
      <c r="T10" s="284"/>
      <c r="U10" s="286"/>
      <c r="V10" s="287"/>
      <c r="W10" s="109"/>
    </row>
    <row r="11" spans="1:23" ht="15.75">
      <c r="A11" s="321" t="s">
        <v>4</v>
      </c>
      <c r="B11" s="276">
        <f t="shared" si="2"/>
        <v>25433</v>
      </c>
      <c r="C11" s="277">
        <f t="shared" si="5"/>
        <v>21698</v>
      </c>
      <c r="D11" s="278">
        <f t="shared" si="3"/>
        <v>25433</v>
      </c>
      <c r="E11" s="279">
        <f t="shared" si="0"/>
        <v>117.21356807078993</v>
      </c>
      <c r="F11" s="280">
        <v>20548</v>
      </c>
      <c r="G11" s="281">
        <v>25381</v>
      </c>
      <c r="H11" s="282">
        <f t="shared" si="1"/>
        <v>123.52053727856726</v>
      </c>
      <c r="I11" s="280">
        <v>1150</v>
      </c>
      <c r="J11" s="283">
        <v>52</v>
      </c>
      <c r="K11" s="284">
        <f t="shared" si="4"/>
        <v>4.521739130434783</v>
      </c>
      <c r="L11" s="294"/>
      <c r="M11" s="285"/>
      <c r="N11" s="288"/>
      <c r="O11" s="289"/>
      <c r="P11" s="290"/>
      <c r="Q11" s="291"/>
      <c r="R11" s="292">
        <v>1000</v>
      </c>
      <c r="S11" s="293"/>
      <c r="T11" s="284"/>
      <c r="U11" s="286"/>
      <c r="V11" s="287"/>
      <c r="W11" s="109"/>
    </row>
    <row r="12" spans="1:23" ht="15.75">
      <c r="A12" s="321" t="s">
        <v>5</v>
      </c>
      <c r="B12" s="276">
        <f t="shared" si="2"/>
        <v>41147</v>
      </c>
      <c r="C12" s="277">
        <f t="shared" si="5"/>
        <v>32157</v>
      </c>
      <c r="D12" s="278">
        <f t="shared" si="3"/>
        <v>41147</v>
      </c>
      <c r="E12" s="279">
        <f t="shared" si="0"/>
        <v>127.95658799017322</v>
      </c>
      <c r="F12" s="280">
        <v>28238</v>
      </c>
      <c r="G12" s="281">
        <v>38904</v>
      </c>
      <c r="H12" s="282">
        <f t="shared" si="1"/>
        <v>137.77179686946667</v>
      </c>
      <c r="I12" s="280">
        <v>3919</v>
      </c>
      <c r="J12" s="283">
        <v>2243</v>
      </c>
      <c r="K12" s="284">
        <f t="shared" si="4"/>
        <v>57.23398826231182</v>
      </c>
      <c r="L12" s="294"/>
      <c r="M12" s="285"/>
      <c r="N12" s="288"/>
      <c r="O12" s="289"/>
      <c r="P12" s="290"/>
      <c r="Q12" s="291"/>
      <c r="R12" s="292">
        <v>179</v>
      </c>
      <c r="S12" s="293"/>
      <c r="T12" s="284"/>
      <c r="U12" s="286"/>
      <c r="V12" s="287"/>
      <c r="W12" s="109"/>
    </row>
    <row r="13" spans="1:23" ht="15.75">
      <c r="A13" s="321" t="s">
        <v>6</v>
      </c>
      <c r="B13" s="276">
        <f t="shared" si="2"/>
        <v>13589</v>
      </c>
      <c r="C13" s="277">
        <f t="shared" si="5"/>
        <v>12366</v>
      </c>
      <c r="D13" s="278">
        <f t="shared" si="3"/>
        <v>13569</v>
      </c>
      <c r="E13" s="279">
        <f t="shared" si="0"/>
        <v>109.72828723920426</v>
      </c>
      <c r="F13" s="280">
        <v>11846</v>
      </c>
      <c r="G13" s="281">
        <v>13139</v>
      </c>
      <c r="H13" s="282">
        <f t="shared" si="1"/>
        <v>110.91507681917948</v>
      </c>
      <c r="I13" s="280">
        <v>520</v>
      </c>
      <c r="J13" s="283">
        <v>430</v>
      </c>
      <c r="K13" s="284">
        <f t="shared" si="4"/>
        <v>82.6923076923077</v>
      </c>
      <c r="L13" s="294"/>
      <c r="M13" s="285"/>
      <c r="N13" s="288"/>
      <c r="O13" s="289"/>
      <c r="P13" s="290"/>
      <c r="Q13" s="291"/>
      <c r="R13" s="292"/>
      <c r="S13" s="293">
        <v>20</v>
      </c>
      <c r="T13" s="284"/>
      <c r="U13" s="286"/>
      <c r="V13" s="287"/>
      <c r="W13" s="109"/>
    </row>
    <row r="14" spans="1:23" ht="18" customHeight="1">
      <c r="A14" s="321" t="s">
        <v>7</v>
      </c>
      <c r="B14" s="276">
        <f t="shared" si="2"/>
        <v>16923</v>
      </c>
      <c r="C14" s="277">
        <f t="shared" si="5"/>
        <v>14799</v>
      </c>
      <c r="D14" s="278">
        <f>G14+J14+M14+P14</f>
        <v>16923</v>
      </c>
      <c r="E14" s="279">
        <f aca="true" t="shared" si="6" ref="E14:E21">D14/C14*100</f>
        <v>114.35232110277722</v>
      </c>
      <c r="F14" s="280">
        <v>14726</v>
      </c>
      <c r="G14" s="281">
        <v>16633</v>
      </c>
      <c r="H14" s="282">
        <f aca="true" t="shared" si="7" ref="H14:H21">G14/F14*100</f>
        <v>112.94988455792476</v>
      </c>
      <c r="I14" s="280">
        <v>73</v>
      </c>
      <c r="J14" s="283">
        <v>160</v>
      </c>
      <c r="K14" s="284">
        <f t="shared" si="4"/>
        <v>219.17808219178082</v>
      </c>
      <c r="L14" s="294"/>
      <c r="M14" s="285"/>
      <c r="N14" s="288"/>
      <c r="O14" s="289"/>
      <c r="P14" s="290">
        <v>130</v>
      </c>
      <c r="Q14" s="291"/>
      <c r="R14" s="292"/>
      <c r="S14" s="293"/>
      <c r="T14" s="284"/>
      <c r="U14" s="286"/>
      <c r="V14" s="287"/>
      <c r="W14" s="109"/>
    </row>
    <row r="15" spans="1:23" ht="15.75">
      <c r="A15" s="321" t="s">
        <v>8</v>
      </c>
      <c r="B15" s="276">
        <f>D15+S15+V15</f>
        <v>11049</v>
      </c>
      <c r="C15" s="277">
        <f t="shared" si="5"/>
        <v>9525</v>
      </c>
      <c r="D15" s="278">
        <f t="shared" si="3"/>
        <v>10900</v>
      </c>
      <c r="E15" s="279">
        <f t="shared" si="6"/>
        <v>114.43569553805774</v>
      </c>
      <c r="F15" s="280">
        <v>9525</v>
      </c>
      <c r="G15" s="281">
        <v>9863</v>
      </c>
      <c r="H15" s="282">
        <f t="shared" si="7"/>
        <v>103.5485564304462</v>
      </c>
      <c r="I15" s="280"/>
      <c r="J15" s="283">
        <v>915</v>
      </c>
      <c r="K15" s="284"/>
      <c r="L15" s="294"/>
      <c r="M15" s="285">
        <v>122</v>
      </c>
      <c r="N15" s="288"/>
      <c r="O15" s="289"/>
      <c r="P15" s="290"/>
      <c r="Q15" s="291"/>
      <c r="R15" s="292">
        <v>1210</v>
      </c>
      <c r="S15" s="293"/>
      <c r="T15" s="284"/>
      <c r="U15" s="286"/>
      <c r="V15" s="293">
        <v>149</v>
      </c>
      <c r="W15" s="109"/>
    </row>
    <row r="16" spans="1:23" ht="15.75">
      <c r="A16" s="321" t="s">
        <v>9</v>
      </c>
      <c r="B16" s="276">
        <f t="shared" si="2"/>
        <v>7880</v>
      </c>
      <c r="C16" s="277">
        <f t="shared" si="5"/>
        <v>7825</v>
      </c>
      <c r="D16" s="278">
        <f t="shared" si="3"/>
        <v>7880</v>
      </c>
      <c r="E16" s="279">
        <f t="shared" si="6"/>
        <v>100.70287539936102</v>
      </c>
      <c r="F16" s="280">
        <v>7525</v>
      </c>
      <c r="G16" s="281">
        <v>7580</v>
      </c>
      <c r="H16" s="282">
        <f t="shared" si="7"/>
        <v>100.73089700996678</v>
      </c>
      <c r="I16" s="280">
        <v>300</v>
      </c>
      <c r="J16" s="283">
        <v>300</v>
      </c>
      <c r="K16" s="284">
        <f>J16/I16*100</f>
        <v>100</v>
      </c>
      <c r="L16" s="294"/>
      <c r="M16" s="285"/>
      <c r="N16" s="314"/>
      <c r="O16" s="315"/>
      <c r="P16" s="316"/>
      <c r="Q16" s="317"/>
      <c r="R16" s="292"/>
      <c r="S16" s="293"/>
      <c r="T16" s="284"/>
      <c r="U16" s="286"/>
      <c r="V16" s="287"/>
      <c r="W16" s="109"/>
    </row>
    <row r="17" spans="1:23" ht="15.75">
      <c r="A17" s="321" t="s">
        <v>77</v>
      </c>
      <c r="B17" s="276">
        <f t="shared" si="2"/>
        <v>14907</v>
      </c>
      <c r="C17" s="277">
        <f t="shared" si="5"/>
        <v>13461</v>
      </c>
      <c r="D17" s="278">
        <f t="shared" si="3"/>
        <v>14907</v>
      </c>
      <c r="E17" s="279">
        <f t="shared" si="6"/>
        <v>110.74214397147315</v>
      </c>
      <c r="F17" s="280">
        <v>13205</v>
      </c>
      <c r="G17" s="281">
        <v>14907</v>
      </c>
      <c r="H17" s="282">
        <f t="shared" si="7"/>
        <v>112.88905717531239</v>
      </c>
      <c r="I17" s="280">
        <v>256</v>
      </c>
      <c r="J17" s="283"/>
      <c r="K17" s="284"/>
      <c r="L17" s="294"/>
      <c r="M17" s="285"/>
      <c r="N17" s="314"/>
      <c r="O17" s="315"/>
      <c r="P17" s="316"/>
      <c r="Q17" s="317"/>
      <c r="R17" s="292"/>
      <c r="S17" s="293"/>
      <c r="T17" s="284"/>
      <c r="U17" s="286"/>
      <c r="V17" s="287"/>
      <c r="W17" s="109"/>
    </row>
    <row r="18" spans="1:23" ht="15.75">
      <c r="A18" s="321" t="s">
        <v>10</v>
      </c>
      <c r="B18" s="276">
        <f t="shared" si="2"/>
        <v>6022</v>
      </c>
      <c r="C18" s="277">
        <f t="shared" si="5"/>
        <v>4771</v>
      </c>
      <c r="D18" s="278">
        <f t="shared" si="3"/>
        <v>6022</v>
      </c>
      <c r="E18" s="279">
        <f t="shared" si="6"/>
        <v>126.22091804653112</v>
      </c>
      <c r="F18" s="280">
        <v>4741</v>
      </c>
      <c r="G18" s="281">
        <v>6002</v>
      </c>
      <c r="H18" s="282">
        <f t="shared" si="7"/>
        <v>126.59776418477115</v>
      </c>
      <c r="I18" s="280"/>
      <c r="J18" s="283"/>
      <c r="K18" s="284"/>
      <c r="L18" s="320">
        <v>30</v>
      </c>
      <c r="M18" s="285">
        <v>20</v>
      </c>
      <c r="N18" s="288">
        <f>M18/L18*100</f>
        <v>66.66666666666666</v>
      </c>
      <c r="O18" s="289"/>
      <c r="P18" s="290"/>
      <c r="Q18" s="291"/>
      <c r="R18" s="292"/>
      <c r="S18" s="293"/>
      <c r="T18" s="284"/>
      <c r="U18" s="286"/>
      <c r="V18" s="287"/>
      <c r="W18" s="109"/>
    </row>
    <row r="19" spans="1:23" ht="15.75">
      <c r="A19" s="321" t="s">
        <v>11</v>
      </c>
      <c r="B19" s="276">
        <f t="shared" si="2"/>
        <v>10581</v>
      </c>
      <c r="C19" s="277">
        <f t="shared" si="5"/>
        <v>9075</v>
      </c>
      <c r="D19" s="278">
        <f t="shared" si="3"/>
        <v>10461</v>
      </c>
      <c r="E19" s="279">
        <f t="shared" si="6"/>
        <v>115.27272727272728</v>
      </c>
      <c r="F19" s="280">
        <v>7925</v>
      </c>
      <c r="G19" s="281">
        <v>9437</v>
      </c>
      <c r="H19" s="282">
        <f t="shared" si="7"/>
        <v>119.0788643533123</v>
      </c>
      <c r="I19" s="280">
        <v>800</v>
      </c>
      <c r="J19" s="283">
        <v>754</v>
      </c>
      <c r="K19" s="284">
        <f>J19/I19*100</f>
        <v>94.25</v>
      </c>
      <c r="L19" s="320">
        <v>350</v>
      </c>
      <c r="M19" s="285">
        <v>270</v>
      </c>
      <c r="N19" s="288">
        <f>M19/L19*100</f>
        <v>77.14285714285715</v>
      </c>
      <c r="O19" s="315"/>
      <c r="P19" s="316"/>
      <c r="Q19" s="317"/>
      <c r="R19" s="292">
        <v>350</v>
      </c>
      <c r="S19" s="293">
        <v>120</v>
      </c>
      <c r="T19" s="284">
        <f>S19/R19*100</f>
        <v>34.285714285714285</v>
      </c>
      <c r="U19" s="286"/>
      <c r="V19" s="287"/>
      <c r="W19" s="109"/>
    </row>
    <row r="20" spans="1:23" ht="15.75">
      <c r="A20" s="321" t="s">
        <v>78</v>
      </c>
      <c r="B20" s="276">
        <f t="shared" si="2"/>
        <v>16238</v>
      </c>
      <c r="C20" s="277">
        <f t="shared" si="5"/>
        <v>16238</v>
      </c>
      <c r="D20" s="278">
        <f t="shared" si="3"/>
        <v>16238</v>
      </c>
      <c r="E20" s="279">
        <f t="shared" si="6"/>
        <v>100</v>
      </c>
      <c r="F20" s="280">
        <v>15988</v>
      </c>
      <c r="G20" s="281">
        <v>15988</v>
      </c>
      <c r="H20" s="282">
        <f t="shared" si="7"/>
        <v>100</v>
      </c>
      <c r="I20" s="280">
        <v>250</v>
      </c>
      <c r="J20" s="283">
        <v>250</v>
      </c>
      <c r="K20" s="284">
        <f>J20/I20*100</f>
        <v>100</v>
      </c>
      <c r="L20" s="294"/>
      <c r="M20" s="285"/>
      <c r="N20" s="288"/>
      <c r="O20" s="289"/>
      <c r="P20" s="290"/>
      <c r="Q20" s="291"/>
      <c r="R20" s="292"/>
      <c r="S20" s="293"/>
      <c r="T20" s="284"/>
      <c r="U20" s="286"/>
      <c r="V20" s="287"/>
      <c r="W20" s="109"/>
    </row>
    <row r="21" spans="1:23" ht="15.75">
      <c r="A21" s="321" t="s">
        <v>79</v>
      </c>
      <c r="B21" s="276">
        <f t="shared" si="2"/>
        <v>8200</v>
      </c>
      <c r="C21" s="277">
        <f t="shared" si="5"/>
        <v>12010</v>
      </c>
      <c r="D21" s="278">
        <f t="shared" si="3"/>
        <v>8200</v>
      </c>
      <c r="E21" s="279">
        <f t="shared" si="6"/>
        <v>68.27643630308077</v>
      </c>
      <c r="F21" s="280">
        <v>12010</v>
      </c>
      <c r="G21" s="281">
        <v>8200</v>
      </c>
      <c r="H21" s="282">
        <f t="shared" si="7"/>
        <v>68.27643630308077</v>
      </c>
      <c r="I21" s="280"/>
      <c r="J21" s="283"/>
      <c r="K21" s="284"/>
      <c r="L21" s="294"/>
      <c r="M21" s="285"/>
      <c r="N21" s="314"/>
      <c r="O21" s="315"/>
      <c r="P21" s="316"/>
      <c r="Q21" s="317"/>
      <c r="R21" s="292"/>
      <c r="S21" s="293"/>
      <c r="T21" s="284"/>
      <c r="U21" s="286"/>
      <c r="V21" s="287"/>
      <c r="W21" s="109"/>
    </row>
    <row r="22" spans="1:23" ht="15.75">
      <c r="A22" s="321" t="s">
        <v>12</v>
      </c>
      <c r="B22" s="276">
        <f t="shared" si="2"/>
        <v>8502</v>
      </c>
      <c r="C22" s="277">
        <f t="shared" si="5"/>
        <v>8287</v>
      </c>
      <c r="D22" s="278">
        <f t="shared" si="3"/>
        <v>8502</v>
      </c>
      <c r="E22" s="279">
        <f>D22/C22*100</f>
        <v>102.59442500301677</v>
      </c>
      <c r="F22" s="280">
        <v>7787</v>
      </c>
      <c r="G22" s="281">
        <v>7923</v>
      </c>
      <c r="H22" s="282">
        <f>G22/F22*100</f>
        <v>101.74650057788621</v>
      </c>
      <c r="I22" s="280">
        <v>500</v>
      </c>
      <c r="J22" s="283">
        <v>579</v>
      </c>
      <c r="K22" s="284">
        <f>J22/I22*100</f>
        <v>115.8</v>
      </c>
      <c r="L22" s="294"/>
      <c r="M22" s="285"/>
      <c r="N22" s="288"/>
      <c r="O22" s="289"/>
      <c r="P22" s="290"/>
      <c r="Q22" s="291"/>
      <c r="R22" s="295"/>
      <c r="S22" s="283"/>
      <c r="T22" s="284"/>
      <c r="U22" s="286"/>
      <c r="V22" s="287"/>
      <c r="W22" s="109"/>
    </row>
    <row r="23" spans="1:23" ht="15.75">
      <c r="A23" s="321" t="s">
        <v>13</v>
      </c>
      <c r="B23" s="276">
        <f t="shared" si="2"/>
        <v>20076</v>
      </c>
      <c r="C23" s="277">
        <f t="shared" si="5"/>
        <v>17500</v>
      </c>
      <c r="D23" s="278">
        <f t="shared" si="3"/>
        <v>20076</v>
      </c>
      <c r="E23" s="279">
        <f>D23/C23*100</f>
        <v>114.72</v>
      </c>
      <c r="F23" s="280">
        <v>16750</v>
      </c>
      <c r="G23" s="281">
        <v>19028</v>
      </c>
      <c r="H23" s="282">
        <f>G23/F23*100</f>
        <v>113.6</v>
      </c>
      <c r="I23" s="280">
        <v>750</v>
      </c>
      <c r="J23" s="283">
        <v>1048</v>
      </c>
      <c r="K23" s="284">
        <f>J23/I23*100</f>
        <v>139.73333333333332</v>
      </c>
      <c r="L23" s="294"/>
      <c r="M23" s="285"/>
      <c r="N23" s="288"/>
      <c r="O23" s="289"/>
      <c r="P23" s="290"/>
      <c r="Q23" s="291"/>
      <c r="R23" s="295"/>
      <c r="S23" s="283"/>
      <c r="T23" s="284"/>
      <c r="U23" s="286"/>
      <c r="V23" s="287"/>
      <c r="W23" s="296"/>
    </row>
    <row r="24" spans="1:23" ht="15.75">
      <c r="A24" s="321" t="s">
        <v>80</v>
      </c>
      <c r="B24" s="276">
        <f t="shared" si="2"/>
        <v>16417</v>
      </c>
      <c r="C24" s="277">
        <f t="shared" si="5"/>
        <v>18141</v>
      </c>
      <c r="D24" s="278">
        <f t="shared" si="3"/>
        <v>16417</v>
      </c>
      <c r="E24" s="279">
        <f>D24/C24*100</f>
        <v>90.49666501295408</v>
      </c>
      <c r="F24" s="280">
        <v>18141</v>
      </c>
      <c r="G24" s="281">
        <v>16417</v>
      </c>
      <c r="H24" s="282">
        <f>G24/F24*100</f>
        <v>90.49666501295408</v>
      </c>
      <c r="I24" s="280"/>
      <c r="J24" s="283"/>
      <c r="K24" s="284"/>
      <c r="L24" s="294"/>
      <c r="M24" s="285"/>
      <c r="N24" s="288"/>
      <c r="O24" s="289"/>
      <c r="P24" s="290"/>
      <c r="Q24" s="291"/>
      <c r="R24" s="295"/>
      <c r="S24" s="283"/>
      <c r="T24" s="284"/>
      <c r="U24" s="286"/>
      <c r="V24" s="287"/>
      <c r="W24" s="109"/>
    </row>
    <row r="25" spans="1:23" ht="15.75">
      <c r="A25" s="321" t="s">
        <v>14</v>
      </c>
      <c r="B25" s="276">
        <f t="shared" si="2"/>
        <v>27568</v>
      </c>
      <c r="C25" s="277">
        <f t="shared" si="5"/>
        <v>24816</v>
      </c>
      <c r="D25" s="278">
        <f t="shared" si="3"/>
        <v>27361</v>
      </c>
      <c r="E25" s="279">
        <f>D25/C25*100</f>
        <v>110.25548033526758</v>
      </c>
      <c r="F25" s="280">
        <v>23844</v>
      </c>
      <c r="G25" s="281">
        <v>24782</v>
      </c>
      <c r="H25" s="282">
        <f>G25/F25*100</f>
        <v>103.93390370743163</v>
      </c>
      <c r="I25" s="280">
        <v>972</v>
      </c>
      <c r="J25" s="283">
        <v>2569</v>
      </c>
      <c r="K25" s="284">
        <f>J25/I25*100</f>
        <v>264.30041152263374</v>
      </c>
      <c r="L25" s="294"/>
      <c r="M25" s="285">
        <v>10</v>
      </c>
      <c r="N25" s="314"/>
      <c r="O25" s="315"/>
      <c r="P25" s="316"/>
      <c r="Q25" s="317"/>
      <c r="R25" s="295">
        <v>220</v>
      </c>
      <c r="S25" s="283">
        <v>207</v>
      </c>
      <c r="T25" s="284">
        <f>S25/R25*100</f>
        <v>94.0909090909091</v>
      </c>
      <c r="U25" s="286"/>
      <c r="V25" s="287"/>
      <c r="W25" s="109"/>
    </row>
    <row r="26" spans="1:23" ht="15.75">
      <c r="A26" s="110" t="s">
        <v>81</v>
      </c>
      <c r="B26" s="125">
        <f>SUM(B6:B25)</f>
        <v>296831</v>
      </c>
      <c r="C26" s="111">
        <f>SUM(F26,I26,L26)</f>
        <v>264201</v>
      </c>
      <c r="D26" s="112">
        <f>SUM(D6:D25)</f>
        <v>291274</v>
      </c>
      <c r="E26" s="148">
        <f>D26/C26*100</f>
        <v>110.24712245600887</v>
      </c>
      <c r="F26" s="113">
        <f>SUM(F5:F25)</f>
        <v>250201</v>
      </c>
      <c r="G26" s="114">
        <f>SUM(G6:G25)</f>
        <v>277744</v>
      </c>
      <c r="H26" s="150">
        <f>G26/F26*100</f>
        <v>111.00834928717312</v>
      </c>
      <c r="I26" s="113">
        <f>SUM(I5:I25)</f>
        <v>13540</v>
      </c>
      <c r="J26" s="114">
        <f>SUM(J6:J25)</f>
        <v>12898</v>
      </c>
      <c r="K26" s="152">
        <f>J26/I26*100</f>
        <v>95.25849335302806</v>
      </c>
      <c r="L26" s="115">
        <f>SUM(L5:L25)</f>
        <v>460</v>
      </c>
      <c r="M26" s="114">
        <f>SUM(M6:M25)</f>
        <v>502</v>
      </c>
      <c r="N26" s="153">
        <f>M26/L26*100</f>
        <v>109.13043478260869</v>
      </c>
      <c r="O26" s="176">
        <f>SUM(O5:O25)</f>
        <v>0</v>
      </c>
      <c r="P26" s="177">
        <f>SUM(P5:P25)</f>
        <v>130</v>
      </c>
      <c r="Q26" s="178"/>
      <c r="R26" s="116">
        <f>SUM(R5:R25)</f>
        <v>5259</v>
      </c>
      <c r="S26" s="114">
        <f>SUM(S6:S25)</f>
        <v>5408</v>
      </c>
      <c r="T26" s="117">
        <f>S26/R26*100</f>
        <v>102.83323825822399</v>
      </c>
      <c r="U26" s="115">
        <f>SUM(U5:U25)</f>
        <v>0</v>
      </c>
      <c r="V26" s="118">
        <f>SUM(V5:V25)</f>
        <v>149</v>
      </c>
      <c r="W26" s="109"/>
    </row>
    <row r="27" spans="1:23" ht="16.5" thickBot="1">
      <c r="A27" s="610" t="s">
        <v>15</v>
      </c>
      <c r="B27" s="127">
        <f>D27+S27</f>
        <v>289762</v>
      </c>
      <c r="C27" s="119">
        <v>267977</v>
      </c>
      <c r="D27" s="120">
        <v>285066</v>
      </c>
      <c r="E27" s="149">
        <v>106.37703982058162</v>
      </c>
      <c r="F27" s="596">
        <v>240713</v>
      </c>
      <c r="G27" s="597">
        <v>267202</v>
      </c>
      <c r="H27" s="151">
        <v>111.0043911213769</v>
      </c>
      <c r="I27" s="596">
        <v>26797</v>
      </c>
      <c r="J27" s="597">
        <v>17133</v>
      </c>
      <c r="K27" s="598">
        <v>63.93626152181214</v>
      </c>
      <c r="L27" s="599">
        <v>467</v>
      </c>
      <c r="M27" s="597">
        <v>731</v>
      </c>
      <c r="N27" s="600">
        <v>156.53104925053535</v>
      </c>
      <c r="O27" s="601"/>
      <c r="P27" s="602">
        <v>50</v>
      </c>
      <c r="Q27" s="603"/>
      <c r="R27" s="604">
        <v>3976</v>
      </c>
      <c r="S27" s="597">
        <v>4696</v>
      </c>
      <c r="T27" s="598">
        <v>118.10865191146883</v>
      </c>
      <c r="U27" s="123">
        <v>0</v>
      </c>
      <c r="V27" s="122">
        <v>0</v>
      </c>
      <c r="W27" s="121">
        <v>0</v>
      </c>
    </row>
  </sheetData>
  <sheetProtection/>
  <mergeCells count="9">
    <mergeCell ref="A1:T1"/>
    <mergeCell ref="U3:W3"/>
    <mergeCell ref="A3:A4"/>
    <mergeCell ref="C3:E3"/>
    <mergeCell ref="F3:H3"/>
    <mergeCell ref="I3:K3"/>
    <mergeCell ref="L3:N3"/>
    <mergeCell ref="R3:T3"/>
    <mergeCell ref="O3:Q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J12" sqref="J12"/>
    </sheetView>
  </sheetViews>
  <sheetFormatPr defaultColWidth="9.00390625" defaultRowHeight="12.75"/>
  <cols>
    <col min="1" max="1" width="30.625" style="4" customWidth="1"/>
    <col min="2" max="2" width="0.12890625" style="4" hidden="1" customWidth="1"/>
    <col min="3" max="3" width="11.25390625" style="4" hidden="1" customWidth="1"/>
    <col min="4" max="4" width="9.375" style="4" hidden="1" customWidth="1"/>
    <col min="5" max="5" width="8.625" style="4" hidden="1" customWidth="1"/>
    <col min="6" max="6" width="9.25390625" style="4" hidden="1" customWidth="1"/>
    <col min="7" max="7" width="11.25390625" style="4" hidden="1" customWidth="1"/>
    <col min="8" max="8" width="9.375" style="4" hidden="1" customWidth="1"/>
    <col min="9" max="9" width="7.7539062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23.25" customHeight="1">
      <c r="A1" s="711" t="s">
        <v>98</v>
      </c>
      <c r="B1" s="712"/>
      <c r="C1" s="712"/>
      <c r="D1" s="712"/>
      <c r="E1" s="712"/>
      <c r="F1" s="712"/>
      <c r="G1" s="713"/>
      <c r="H1" s="680"/>
      <c r="I1" s="680"/>
      <c r="J1" s="680"/>
      <c r="K1" s="680"/>
      <c r="L1" s="454">
        <v>43406</v>
      </c>
    </row>
    <row r="2" spans="1:9" ht="19.5" thickBot="1">
      <c r="A2" s="455"/>
      <c r="F2" s="691"/>
      <c r="G2" s="691"/>
      <c r="H2" s="692"/>
      <c r="I2" s="692"/>
    </row>
    <row r="3" spans="1:12" ht="19.5" thickBot="1">
      <c r="A3" s="720" t="s">
        <v>99</v>
      </c>
      <c r="B3" s="721" t="s">
        <v>100</v>
      </c>
      <c r="C3" s="722"/>
      <c r="D3" s="722"/>
      <c r="E3" s="722"/>
      <c r="F3" s="722"/>
      <c r="G3" s="722"/>
      <c r="H3" s="722"/>
      <c r="I3" s="723"/>
      <c r="J3" s="714" t="s">
        <v>101</v>
      </c>
      <c r="K3" s="715"/>
      <c r="L3" s="716"/>
    </row>
    <row r="4" spans="1:12" ht="19.5" thickBot="1">
      <c r="A4" s="720"/>
      <c r="B4" s="721" t="s">
        <v>102</v>
      </c>
      <c r="C4" s="722"/>
      <c r="D4" s="722"/>
      <c r="E4" s="722"/>
      <c r="F4" s="722" t="s">
        <v>103</v>
      </c>
      <c r="G4" s="722"/>
      <c r="H4" s="722"/>
      <c r="I4" s="723"/>
      <c r="J4" s="717"/>
      <c r="K4" s="718"/>
      <c r="L4" s="719"/>
    </row>
    <row r="5" spans="1:12" ht="19.5" thickBot="1">
      <c r="A5" s="720"/>
      <c r="B5" s="456" t="s">
        <v>104</v>
      </c>
      <c r="C5" s="456" t="s">
        <v>105</v>
      </c>
      <c r="D5" s="456" t="s">
        <v>106</v>
      </c>
      <c r="E5" s="457" t="s">
        <v>0</v>
      </c>
      <c r="F5" s="458" t="s">
        <v>104</v>
      </c>
      <c r="G5" s="456" t="s">
        <v>105</v>
      </c>
      <c r="H5" s="456" t="s">
        <v>106</v>
      </c>
      <c r="I5" s="459" t="s">
        <v>0</v>
      </c>
      <c r="J5" s="577" t="s">
        <v>104</v>
      </c>
      <c r="K5" s="578" t="s">
        <v>107</v>
      </c>
      <c r="L5" s="579" t="s">
        <v>0</v>
      </c>
    </row>
    <row r="6" spans="1:12" ht="18.75">
      <c r="A6" s="460" t="s">
        <v>1</v>
      </c>
      <c r="B6" s="461">
        <v>469</v>
      </c>
      <c r="C6" s="462">
        <v>469</v>
      </c>
      <c r="D6" s="462">
        <v>469</v>
      </c>
      <c r="E6" s="463">
        <f aca="true" t="shared" si="0" ref="E6:E27">D6/B6*100</f>
        <v>100</v>
      </c>
      <c r="F6" s="464">
        <v>0</v>
      </c>
      <c r="G6" s="465"/>
      <c r="H6" s="465"/>
      <c r="I6" s="466"/>
      <c r="J6" s="467">
        <v>0</v>
      </c>
      <c r="K6" s="468"/>
      <c r="L6" s="469"/>
    </row>
    <row r="7" spans="1:12" ht="18.75">
      <c r="A7" s="470" t="s">
        <v>17</v>
      </c>
      <c r="B7" s="467">
        <v>5130</v>
      </c>
      <c r="C7" s="471">
        <v>5130</v>
      </c>
      <c r="D7" s="471">
        <v>5130</v>
      </c>
      <c r="E7" s="469">
        <f t="shared" si="0"/>
        <v>100</v>
      </c>
      <c r="F7" s="472">
        <v>4953</v>
      </c>
      <c r="G7" s="468">
        <v>4953</v>
      </c>
      <c r="H7" s="468">
        <v>4953</v>
      </c>
      <c r="I7" s="473">
        <f aca="true" t="shared" si="1" ref="I7:I27">H7/F7*100</f>
        <v>100</v>
      </c>
      <c r="J7" s="467">
        <v>4770</v>
      </c>
      <c r="K7" s="468">
        <v>5615</v>
      </c>
      <c r="L7" s="469">
        <f aca="true" t="shared" si="2" ref="L7:L27">K7/J7*100</f>
        <v>117.71488469601677</v>
      </c>
    </row>
    <row r="8" spans="1:12" ht="18.75">
      <c r="A8" s="470" t="s">
        <v>18</v>
      </c>
      <c r="B8" s="467">
        <v>5409</v>
      </c>
      <c r="C8" s="471">
        <v>5409</v>
      </c>
      <c r="D8" s="471">
        <v>5409</v>
      </c>
      <c r="E8" s="469">
        <f t="shared" si="0"/>
        <v>100</v>
      </c>
      <c r="F8" s="472">
        <v>1600</v>
      </c>
      <c r="G8" s="468">
        <v>1600</v>
      </c>
      <c r="H8" s="468">
        <v>1600</v>
      </c>
      <c r="I8" s="473">
        <f t="shared" si="1"/>
        <v>100</v>
      </c>
      <c r="J8" s="467">
        <v>8116</v>
      </c>
      <c r="K8" s="468">
        <v>8349</v>
      </c>
      <c r="L8" s="469">
        <f t="shared" si="2"/>
        <v>102.87087235091177</v>
      </c>
    </row>
    <row r="9" spans="1:12" ht="18.75">
      <c r="A9" s="470" t="s">
        <v>2</v>
      </c>
      <c r="B9" s="467">
        <v>2634</v>
      </c>
      <c r="C9" s="471">
        <v>2634</v>
      </c>
      <c r="D9" s="471">
        <v>2634</v>
      </c>
      <c r="E9" s="469">
        <f t="shared" si="0"/>
        <v>100</v>
      </c>
      <c r="F9" s="472">
        <v>3546</v>
      </c>
      <c r="G9" s="468">
        <v>3546</v>
      </c>
      <c r="H9" s="468">
        <v>3546</v>
      </c>
      <c r="I9" s="473">
        <f t="shared" si="1"/>
        <v>100</v>
      </c>
      <c r="J9" s="467">
        <v>1850</v>
      </c>
      <c r="K9" s="468">
        <v>1850</v>
      </c>
      <c r="L9" s="469">
        <f t="shared" si="2"/>
        <v>100</v>
      </c>
    </row>
    <row r="10" spans="1:12" ht="18.75">
      <c r="A10" s="470" t="s">
        <v>3</v>
      </c>
      <c r="B10" s="467">
        <v>1097</v>
      </c>
      <c r="C10" s="471">
        <v>1097</v>
      </c>
      <c r="D10" s="471">
        <v>1097</v>
      </c>
      <c r="E10" s="469">
        <f t="shared" si="0"/>
        <v>100</v>
      </c>
      <c r="F10" s="472">
        <v>265</v>
      </c>
      <c r="G10" s="468">
        <v>265</v>
      </c>
      <c r="H10" s="468">
        <v>265</v>
      </c>
      <c r="I10" s="473">
        <f t="shared" si="1"/>
        <v>100</v>
      </c>
      <c r="J10" s="467">
        <v>19013</v>
      </c>
      <c r="K10" s="468">
        <v>19100</v>
      </c>
      <c r="L10" s="469">
        <f t="shared" si="2"/>
        <v>100.45758165465735</v>
      </c>
    </row>
    <row r="11" spans="1:12" ht="18.75">
      <c r="A11" s="470" t="s">
        <v>19</v>
      </c>
      <c r="B11" s="467">
        <v>2682</v>
      </c>
      <c r="C11" s="471">
        <v>2682</v>
      </c>
      <c r="D11" s="471">
        <v>2682</v>
      </c>
      <c r="E11" s="469">
        <f t="shared" si="0"/>
        <v>100</v>
      </c>
      <c r="F11" s="472">
        <v>7254</v>
      </c>
      <c r="G11" s="468">
        <v>7254</v>
      </c>
      <c r="H11" s="468">
        <v>7254</v>
      </c>
      <c r="I11" s="473">
        <f t="shared" si="1"/>
        <v>100</v>
      </c>
      <c r="J11" s="467">
        <v>20890</v>
      </c>
      <c r="K11" s="468">
        <v>20890</v>
      </c>
      <c r="L11" s="469">
        <f t="shared" si="2"/>
        <v>100</v>
      </c>
    </row>
    <row r="12" spans="1:12" ht="18.75">
      <c r="A12" s="470" t="s">
        <v>4</v>
      </c>
      <c r="B12" s="467">
        <v>4540</v>
      </c>
      <c r="C12" s="471">
        <v>4540</v>
      </c>
      <c r="D12" s="471">
        <v>4540</v>
      </c>
      <c r="E12" s="469">
        <f t="shared" si="0"/>
        <v>100</v>
      </c>
      <c r="F12" s="472">
        <v>4805</v>
      </c>
      <c r="G12" s="468">
        <v>4805</v>
      </c>
      <c r="H12" s="468">
        <v>4805</v>
      </c>
      <c r="I12" s="473">
        <f t="shared" si="1"/>
        <v>100</v>
      </c>
      <c r="J12" s="467">
        <v>27525</v>
      </c>
      <c r="K12" s="468">
        <v>27525</v>
      </c>
      <c r="L12" s="469">
        <f t="shared" si="2"/>
        <v>100</v>
      </c>
    </row>
    <row r="13" spans="1:12" ht="18.75">
      <c r="A13" s="470" t="s">
        <v>5</v>
      </c>
      <c r="B13" s="467">
        <v>4221</v>
      </c>
      <c r="C13" s="471">
        <v>4221</v>
      </c>
      <c r="D13" s="471">
        <v>4221</v>
      </c>
      <c r="E13" s="469">
        <f t="shared" si="0"/>
        <v>100</v>
      </c>
      <c r="F13" s="472">
        <v>5635</v>
      </c>
      <c r="G13" s="468">
        <v>5635</v>
      </c>
      <c r="H13" s="468">
        <v>5635</v>
      </c>
      <c r="I13" s="473">
        <f t="shared" si="1"/>
        <v>100</v>
      </c>
      <c r="J13" s="467">
        <v>50819</v>
      </c>
      <c r="K13" s="468">
        <v>59233</v>
      </c>
      <c r="L13" s="469">
        <f t="shared" si="2"/>
        <v>116.55679962218855</v>
      </c>
    </row>
    <row r="14" spans="1:12" ht="18.75">
      <c r="A14" s="470" t="s">
        <v>6</v>
      </c>
      <c r="B14" s="467">
        <v>2453</v>
      </c>
      <c r="C14" s="471">
        <v>2453</v>
      </c>
      <c r="D14" s="471">
        <v>2453</v>
      </c>
      <c r="E14" s="469">
        <f t="shared" si="0"/>
        <v>100</v>
      </c>
      <c r="F14" s="472">
        <v>489</v>
      </c>
      <c r="G14" s="468">
        <v>489</v>
      </c>
      <c r="H14" s="468">
        <v>489</v>
      </c>
      <c r="I14" s="473">
        <f t="shared" si="1"/>
        <v>100</v>
      </c>
      <c r="J14" s="467">
        <v>13471</v>
      </c>
      <c r="K14" s="468">
        <v>13471</v>
      </c>
      <c r="L14" s="469">
        <f t="shared" si="2"/>
        <v>100</v>
      </c>
    </row>
    <row r="15" spans="1:12" ht="18.75">
      <c r="A15" s="470" t="s">
        <v>7</v>
      </c>
      <c r="B15" s="467">
        <v>702</v>
      </c>
      <c r="C15" s="471">
        <v>702</v>
      </c>
      <c r="D15" s="471">
        <v>702</v>
      </c>
      <c r="E15" s="469">
        <f t="shared" si="0"/>
        <v>100</v>
      </c>
      <c r="F15" s="472">
        <v>1320</v>
      </c>
      <c r="G15" s="468">
        <v>1320</v>
      </c>
      <c r="H15" s="468">
        <v>1320</v>
      </c>
      <c r="I15" s="473">
        <f t="shared" si="1"/>
        <v>100</v>
      </c>
      <c r="J15" s="467">
        <v>18821</v>
      </c>
      <c r="K15" s="468">
        <v>18821</v>
      </c>
      <c r="L15" s="469">
        <f t="shared" si="2"/>
        <v>100</v>
      </c>
    </row>
    <row r="16" spans="1:12" ht="18.75">
      <c r="A16" s="470" t="s">
        <v>8</v>
      </c>
      <c r="B16" s="467">
        <v>2899</v>
      </c>
      <c r="C16" s="471">
        <v>2899</v>
      </c>
      <c r="D16" s="471">
        <v>2899</v>
      </c>
      <c r="E16" s="469">
        <f t="shared" si="0"/>
        <v>100</v>
      </c>
      <c r="F16" s="472">
        <v>783</v>
      </c>
      <c r="G16" s="468">
        <v>783</v>
      </c>
      <c r="H16" s="468">
        <v>783</v>
      </c>
      <c r="I16" s="473">
        <f t="shared" si="1"/>
        <v>100</v>
      </c>
      <c r="J16" s="467">
        <v>25219</v>
      </c>
      <c r="K16" s="468">
        <v>25350</v>
      </c>
      <c r="L16" s="469">
        <f t="shared" si="2"/>
        <v>100.51944962131726</v>
      </c>
    </row>
    <row r="17" spans="1:12" ht="18.75">
      <c r="A17" s="470" t="s">
        <v>9</v>
      </c>
      <c r="B17" s="467">
        <v>1880</v>
      </c>
      <c r="C17" s="471">
        <v>1880</v>
      </c>
      <c r="D17" s="471">
        <v>1880</v>
      </c>
      <c r="E17" s="469">
        <f t="shared" si="0"/>
        <v>100</v>
      </c>
      <c r="F17" s="472">
        <v>453</v>
      </c>
      <c r="G17" s="468">
        <v>453</v>
      </c>
      <c r="H17" s="468">
        <v>453</v>
      </c>
      <c r="I17" s="473">
        <f t="shared" si="1"/>
        <v>100</v>
      </c>
      <c r="J17" s="467">
        <v>13552</v>
      </c>
      <c r="K17" s="468">
        <v>13560</v>
      </c>
      <c r="L17" s="469">
        <f t="shared" si="2"/>
        <v>100.0590318772137</v>
      </c>
    </row>
    <row r="18" spans="1:12" ht="18.75">
      <c r="A18" s="470" t="s">
        <v>20</v>
      </c>
      <c r="B18" s="467">
        <v>3461</v>
      </c>
      <c r="C18" s="471">
        <v>3461</v>
      </c>
      <c r="D18" s="471">
        <v>3461</v>
      </c>
      <c r="E18" s="469">
        <f t="shared" si="0"/>
        <v>100</v>
      </c>
      <c r="F18" s="472">
        <v>878</v>
      </c>
      <c r="G18" s="468">
        <v>878</v>
      </c>
      <c r="H18" s="468">
        <v>878</v>
      </c>
      <c r="I18" s="473">
        <f t="shared" si="1"/>
        <v>100</v>
      </c>
      <c r="J18" s="467">
        <v>26961</v>
      </c>
      <c r="K18" s="468">
        <v>27023</v>
      </c>
      <c r="L18" s="469">
        <f t="shared" si="2"/>
        <v>100.22996179666926</v>
      </c>
    </row>
    <row r="19" spans="1:12" ht="18.75">
      <c r="A19" s="470" t="s">
        <v>10</v>
      </c>
      <c r="B19" s="467">
        <v>1881</v>
      </c>
      <c r="C19" s="471">
        <v>1881</v>
      </c>
      <c r="D19" s="471">
        <v>1881</v>
      </c>
      <c r="E19" s="469">
        <f t="shared" si="0"/>
        <v>100</v>
      </c>
      <c r="F19" s="472">
        <v>2181</v>
      </c>
      <c r="G19" s="468">
        <v>2181</v>
      </c>
      <c r="H19" s="468">
        <v>2181</v>
      </c>
      <c r="I19" s="473">
        <f t="shared" si="1"/>
        <v>100</v>
      </c>
      <c r="J19" s="467">
        <v>12758</v>
      </c>
      <c r="K19" s="468">
        <v>13668</v>
      </c>
      <c r="L19" s="469">
        <f t="shared" si="2"/>
        <v>107.13277943251293</v>
      </c>
    </row>
    <row r="20" spans="1:12" ht="18.75">
      <c r="A20" s="470" t="s">
        <v>11</v>
      </c>
      <c r="B20" s="467">
        <v>2103</v>
      </c>
      <c r="C20" s="471">
        <v>2103</v>
      </c>
      <c r="D20" s="471">
        <v>2103</v>
      </c>
      <c r="E20" s="469">
        <f t="shared" si="0"/>
        <v>100</v>
      </c>
      <c r="F20" s="472">
        <v>3410</v>
      </c>
      <c r="G20" s="468">
        <v>3410</v>
      </c>
      <c r="H20" s="468">
        <v>3410</v>
      </c>
      <c r="I20" s="473">
        <f t="shared" si="1"/>
        <v>100</v>
      </c>
      <c r="J20" s="467">
        <v>17544</v>
      </c>
      <c r="K20" s="468">
        <v>18287</v>
      </c>
      <c r="L20" s="469">
        <f t="shared" si="2"/>
        <v>104.23506611947104</v>
      </c>
    </row>
    <row r="21" spans="1:12" ht="18.75">
      <c r="A21" s="470" t="s">
        <v>21</v>
      </c>
      <c r="B21" s="467">
        <v>1902</v>
      </c>
      <c r="C21" s="471">
        <v>1902</v>
      </c>
      <c r="D21" s="471">
        <v>1902</v>
      </c>
      <c r="E21" s="469">
        <f t="shared" si="0"/>
        <v>100</v>
      </c>
      <c r="F21" s="472">
        <v>2362</v>
      </c>
      <c r="G21" s="468">
        <v>2362</v>
      </c>
      <c r="H21" s="468">
        <v>2362</v>
      </c>
      <c r="I21" s="473">
        <f t="shared" si="1"/>
        <v>100</v>
      </c>
      <c r="J21" s="467">
        <v>44263</v>
      </c>
      <c r="K21" s="468">
        <v>44263</v>
      </c>
      <c r="L21" s="469">
        <f t="shared" si="2"/>
        <v>100</v>
      </c>
    </row>
    <row r="22" spans="1:12" ht="18.75">
      <c r="A22" s="470" t="s">
        <v>22</v>
      </c>
      <c r="B22" s="467">
        <v>3589</v>
      </c>
      <c r="C22" s="471">
        <v>3589</v>
      </c>
      <c r="D22" s="471">
        <v>3589</v>
      </c>
      <c r="E22" s="469">
        <f t="shared" si="0"/>
        <v>100</v>
      </c>
      <c r="F22" s="472">
        <v>2275</v>
      </c>
      <c r="G22" s="468">
        <v>2275</v>
      </c>
      <c r="H22" s="468">
        <v>2275</v>
      </c>
      <c r="I22" s="473">
        <f t="shared" si="1"/>
        <v>100</v>
      </c>
      <c r="J22" s="467">
        <v>19425</v>
      </c>
      <c r="K22" s="468">
        <v>23810</v>
      </c>
      <c r="L22" s="469">
        <f t="shared" si="2"/>
        <v>122.57400257400258</v>
      </c>
    </row>
    <row r="23" spans="1:12" ht="18.75">
      <c r="A23" s="470" t="s">
        <v>12</v>
      </c>
      <c r="B23" s="467">
        <v>3388</v>
      </c>
      <c r="C23" s="471">
        <v>3388</v>
      </c>
      <c r="D23" s="471">
        <v>3388</v>
      </c>
      <c r="E23" s="469">
        <f t="shared" si="0"/>
        <v>100</v>
      </c>
      <c r="F23" s="472">
        <v>1533</v>
      </c>
      <c r="G23" s="468">
        <v>1533</v>
      </c>
      <c r="H23" s="468">
        <v>1533</v>
      </c>
      <c r="I23" s="473">
        <f t="shared" si="1"/>
        <v>100</v>
      </c>
      <c r="J23" s="467">
        <v>15903</v>
      </c>
      <c r="K23" s="468">
        <v>15903</v>
      </c>
      <c r="L23" s="469">
        <f t="shared" si="2"/>
        <v>100</v>
      </c>
    </row>
    <row r="24" spans="1:12" ht="18.75">
      <c r="A24" s="470" t="s">
        <v>13</v>
      </c>
      <c r="B24" s="467">
        <v>3683</v>
      </c>
      <c r="C24" s="471">
        <v>3683</v>
      </c>
      <c r="D24" s="471">
        <v>3683</v>
      </c>
      <c r="E24" s="469">
        <f t="shared" si="0"/>
        <v>100</v>
      </c>
      <c r="F24" s="472">
        <v>3208</v>
      </c>
      <c r="G24" s="468">
        <v>3208</v>
      </c>
      <c r="H24" s="468">
        <v>3208</v>
      </c>
      <c r="I24" s="473">
        <f t="shared" si="1"/>
        <v>100</v>
      </c>
      <c r="J24" s="467">
        <v>27000</v>
      </c>
      <c r="K24" s="468">
        <v>27300</v>
      </c>
      <c r="L24" s="469">
        <f t="shared" si="2"/>
        <v>101.11111111111111</v>
      </c>
    </row>
    <row r="25" spans="1:12" ht="18.75">
      <c r="A25" s="470" t="s">
        <v>23</v>
      </c>
      <c r="B25" s="467">
        <v>3615</v>
      </c>
      <c r="C25" s="471">
        <v>3615</v>
      </c>
      <c r="D25" s="471">
        <v>3615</v>
      </c>
      <c r="E25" s="469">
        <f t="shared" si="0"/>
        <v>100</v>
      </c>
      <c r="F25" s="472">
        <v>1473</v>
      </c>
      <c r="G25" s="468">
        <v>1473</v>
      </c>
      <c r="H25" s="468">
        <v>1473</v>
      </c>
      <c r="I25" s="473">
        <f t="shared" si="1"/>
        <v>100</v>
      </c>
      <c r="J25" s="467">
        <v>64312</v>
      </c>
      <c r="K25" s="468">
        <v>64312</v>
      </c>
      <c r="L25" s="469">
        <f t="shared" si="2"/>
        <v>100</v>
      </c>
    </row>
    <row r="26" spans="1:13" ht="19.5" thickBot="1">
      <c r="A26" s="613" t="s">
        <v>14</v>
      </c>
      <c r="B26" s="580">
        <v>4332</v>
      </c>
      <c r="C26" s="581">
        <v>4332</v>
      </c>
      <c r="D26" s="581">
        <v>4332</v>
      </c>
      <c r="E26" s="582">
        <f t="shared" si="0"/>
        <v>100</v>
      </c>
      <c r="F26" s="583">
        <v>3130</v>
      </c>
      <c r="G26" s="584">
        <v>3130</v>
      </c>
      <c r="H26" s="584">
        <v>3130</v>
      </c>
      <c r="I26" s="585">
        <f t="shared" si="1"/>
        <v>100</v>
      </c>
      <c r="J26" s="467">
        <v>56588.07</v>
      </c>
      <c r="K26" s="468">
        <v>57697</v>
      </c>
      <c r="L26" s="469">
        <f t="shared" si="2"/>
        <v>101.95965333329092</v>
      </c>
      <c r="M26" s="535"/>
    </row>
    <row r="27" spans="1:12" ht="19.5" thickBot="1">
      <c r="A27" s="474" t="s">
        <v>81</v>
      </c>
      <c r="B27" s="474">
        <f>SUM(B6:B26)</f>
        <v>62070</v>
      </c>
      <c r="C27" s="474">
        <f>SUM(C6:C26)</f>
        <v>62070</v>
      </c>
      <c r="D27" s="474">
        <f>SUM(D6:D26)</f>
        <v>62070</v>
      </c>
      <c r="E27" s="475">
        <f t="shared" si="0"/>
        <v>100</v>
      </c>
      <c r="F27" s="476">
        <f>SUM(F6:F26)</f>
        <v>51553</v>
      </c>
      <c r="G27" s="476">
        <f>SUM(G6:G26)</f>
        <v>51553</v>
      </c>
      <c r="H27" s="476">
        <f>SUM(H6:H26)</f>
        <v>51553</v>
      </c>
      <c r="I27" s="477">
        <f t="shared" si="1"/>
        <v>100</v>
      </c>
      <c r="J27" s="478">
        <f>SUM(J6:J26)</f>
        <v>488800.07</v>
      </c>
      <c r="K27" s="479">
        <f>SUM(K6:K26)</f>
        <v>506027</v>
      </c>
      <c r="L27" s="480">
        <f t="shared" si="2"/>
        <v>103.52433051001813</v>
      </c>
    </row>
    <row r="28" spans="1:12" ht="18.75" customHeight="1" thickBot="1">
      <c r="A28" s="481" t="s">
        <v>97</v>
      </c>
      <c r="B28" s="482">
        <v>67632</v>
      </c>
      <c r="C28" s="483">
        <v>67632</v>
      </c>
      <c r="D28" s="483">
        <v>67632</v>
      </c>
      <c r="E28" s="484">
        <v>100</v>
      </c>
      <c r="F28" s="485">
        <v>56796</v>
      </c>
      <c r="G28" s="483">
        <v>49599</v>
      </c>
      <c r="H28" s="483">
        <v>49599</v>
      </c>
      <c r="I28" s="486">
        <v>87.32833298119586</v>
      </c>
      <c r="J28" s="614">
        <v>527458</v>
      </c>
      <c r="K28" s="615">
        <v>486469</v>
      </c>
      <c r="L28" s="616">
        <v>92.2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C16" sqref="C16"/>
    </sheetView>
  </sheetViews>
  <sheetFormatPr defaultColWidth="8.875" defaultRowHeight="12.75"/>
  <cols>
    <col min="1" max="1" width="19.25390625" style="356" customWidth="1"/>
    <col min="2" max="2" width="8.875" style="356" customWidth="1"/>
    <col min="3" max="3" width="7.375" style="356" customWidth="1"/>
    <col min="4" max="4" width="8.625" style="356" customWidth="1"/>
    <col min="5" max="5" width="9.25390625" style="356" customWidth="1"/>
    <col min="6" max="6" width="9.375" style="356" customWidth="1"/>
    <col min="7" max="7" width="6.75390625" style="356" customWidth="1"/>
    <col min="8" max="8" width="6.875" style="356" customWidth="1"/>
    <col min="9" max="9" width="6.625" style="356" customWidth="1"/>
    <col min="10" max="10" width="6.75390625" style="356" customWidth="1"/>
    <col min="11" max="11" width="7.375" style="356" customWidth="1"/>
    <col min="12" max="12" width="8.125" style="356" customWidth="1"/>
    <col min="13" max="13" width="8.25390625" style="356" customWidth="1"/>
    <col min="14" max="14" width="8.625" style="356" customWidth="1"/>
    <col min="15" max="15" width="7.00390625" style="356" customWidth="1"/>
    <col min="16" max="16" width="7.25390625" style="356" customWidth="1"/>
    <col min="17" max="16384" width="8.875" style="356" customWidth="1"/>
  </cols>
  <sheetData>
    <row r="1" spans="1:16" ht="15.75">
      <c r="A1" s="487"/>
      <c r="B1" s="724" t="s">
        <v>108</v>
      </c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7">
        <v>43406</v>
      </c>
      <c r="P1" s="727"/>
    </row>
    <row r="2" spans="1:16" ht="16.5" thickBot="1">
      <c r="A2" s="487" t="s">
        <v>109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488"/>
      <c r="P2" s="488"/>
    </row>
    <row r="3" spans="1:16" ht="15.75" thickBot="1">
      <c r="A3" s="728" t="s">
        <v>110</v>
      </c>
      <c r="B3" s="731" t="s">
        <v>111</v>
      </c>
      <c r="C3" s="732"/>
      <c r="D3" s="733"/>
      <c r="E3" s="734" t="s">
        <v>112</v>
      </c>
      <c r="F3" s="735"/>
      <c r="G3" s="735"/>
      <c r="H3" s="735"/>
      <c r="I3" s="735"/>
      <c r="J3" s="736"/>
      <c r="K3" s="740" t="s">
        <v>113</v>
      </c>
      <c r="L3" s="741"/>
      <c r="M3" s="742" t="s">
        <v>114</v>
      </c>
      <c r="N3" s="743"/>
      <c r="O3" s="743"/>
      <c r="P3" s="744"/>
    </row>
    <row r="4" spans="1:16" ht="15.75" thickBot="1">
      <c r="A4" s="729"/>
      <c r="B4" s="745" t="s">
        <v>115</v>
      </c>
      <c r="C4" s="746" t="s">
        <v>116</v>
      </c>
      <c r="D4" s="747"/>
      <c r="E4" s="737"/>
      <c r="F4" s="738"/>
      <c r="G4" s="738"/>
      <c r="H4" s="738"/>
      <c r="I4" s="738"/>
      <c r="J4" s="739"/>
      <c r="K4" s="731" t="s">
        <v>117</v>
      </c>
      <c r="L4" s="733"/>
      <c r="M4" s="748" t="s">
        <v>118</v>
      </c>
      <c r="N4" s="749"/>
      <c r="O4" s="749" t="s">
        <v>119</v>
      </c>
      <c r="P4" s="750"/>
    </row>
    <row r="5" spans="1:16" ht="15.75" thickBot="1">
      <c r="A5" s="729"/>
      <c r="B5" s="745"/>
      <c r="C5" s="751" t="s">
        <v>120</v>
      </c>
      <c r="D5" s="752"/>
      <c r="E5" s="753" t="s">
        <v>121</v>
      </c>
      <c r="F5" s="754"/>
      <c r="G5" s="755" t="s">
        <v>122</v>
      </c>
      <c r="H5" s="756"/>
      <c r="I5" s="755" t="s">
        <v>123</v>
      </c>
      <c r="J5" s="757"/>
      <c r="K5" s="758" t="s">
        <v>124</v>
      </c>
      <c r="L5" s="759"/>
      <c r="M5" s="758" t="s">
        <v>122</v>
      </c>
      <c r="N5" s="760"/>
      <c r="O5" s="760" t="s">
        <v>122</v>
      </c>
      <c r="P5" s="759"/>
    </row>
    <row r="6" spans="1:16" ht="15.75" thickBot="1">
      <c r="A6" s="730"/>
      <c r="B6" s="730"/>
      <c r="C6" s="489" t="s">
        <v>130</v>
      </c>
      <c r="D6" s="489" t="s">
        <v>134</v>
      </c>
      <c r="E6" s="490" t="s">
        <v>125</v>
      </c>
      <c r="F6" s="491" t="s">
        <v>126</v>
      </c>
      <c r="G6" s="490" t="s">
        <v>125</v>
      </c>
      <c r="H6" s="491" t="s">
        <v>126</v>
      </c>
      <c r="I6" s="490" t="s">
        <v>125</v>
      </c>
      <c r="J6" s="491" t="s">
        <v>126</v>
      </c>
      <c r="K6" s="490" t="s">
        <v>125</v>
      </c>
      <c r="L6" s="491" t="s">
        <v>126</v>
      </c>
      <c r="M6" s="490" t="s">
        <v>125</v>
      </c>
      <c r="N6" s="491" t="s">
        <v>126</v>
      </c>
      <c r="O6" s="490" t="s">
        <v>125</v>
      </c>
      <c r="P6" s="491" t="s">
        <v>126</v>
      </c>
    </row>
    <row r="7" spans="1:16" ht="14.25" customHeight="1">
      <c r="A7" s="629" t="s">
        <v>1</v>
      </c>
      <c r="B7" s="632">
        <v>63</v>
      </c>
      <c r="C7" s="633">
        <v>63</v>
      </c>
      <c r="D7" s="633">
        <v>63</v>
      </c>
      <c r="E7" s="492">
        <v>152</v>
      </c>
      <c r="F7" s="493">
        <v>121.6</v>
      </c>
      <c r="G7" s="492">
        <v>0.5</v>
      </c>
      <c r="H7" s="493">
        <v>0.4</v>
      </c>
      <c r="I7" s="634">
        <v>0.3</v>
      </c>
      <c r="J7" s="635">
        <v>0.3</v>
      </c>
      <c r="K7" s="494">
        <f aca="true" t="shared" si="0" ref="K7:K29">G7/D7*1000</f>
        <v>7.936507936507936</v>
      </c>
      <c r="L7" s="636">
        <v>7.142857142857143</v>
      </c>
      <c r="M7" s="495"/>
      <c r="N7" s="496">
        <v>127.8</v>
      </c>
      <c r="O7" s="637"/>
      <c r="P7" s="496">
        <v>0.5</v>
      </c>
    </row>
    <row r="8" spans="1:16" ht="15">
      <c r="A8" s="497" t="s">
        <v>74</v>
      </c>
      <c r="B8" s="498">
        <v>1191</v>
      </c>
      <c r="C8" s="499">
        <v>1132</v>
      </c>
      <c r="D8" s="499">
        <v>1132</v>
      </c>
      <c r="E8" s="492">
        <v>3129</v>
      </c>
      <c r="F8" s="493">
        <v>3120</v>
      </c>
      <c r="G8" s="492">
        <v>12</v>
      </c>
      <c r="H8" s="493">
        <v>11.8</v>
      </c>
      <c r="I8" s="492">
        <v>11.5</v>
      </c>
      <c r="J8" s="493">
        <v>11</v>
      </c>
      <c r="K8" s="494">
        <f>G8/D8*1000</f>
        <v>10.60070671378092</v>
      </c>
      <c r="L8" s="500">
        <v>10.5</v>
      </c>
      <c r="M8" s="495">
        <v>775</v>
      </c>
      <c r="N8" s="495">
        <v>755</v>
      </c>
      <c r="O8" s="586">
        <v>3</v>
      </c>
      <c r="P8" s="495">
        <v>3</v>
      </c>
    </row>
    <row r="9" spans="1:16" ht="15">
      <c r="A9" s="497" t="s">
        <v>75</v>
      </c>
      <c r="B9" s="498">
        <v>1130</v>
      </c>
      <c r="C9" s="499">
        <v>1130</v>
      </c>
      <c r="D9" s="499">
        <v>1130</v>
      </c>
      <c r="E9" s="492">
        <v>4272.8</v>
      </c>
      <c r="F9" s="493">
        <v>4240</v>
      </c>
      <c r="G9" s="492">
        <v>13.8</v>
      </c>
      <c r="H9" s="493">
        <v>13</v>
      </c>
      <c r="I9" s="492">
        <v>12.4</v>
      </c>
      <c r="J9" s="493">
        <v>9.9</v>
      </c>
      <c r="K9" s="494">
        <f>G9/D9*1000</f>
        <v>12.212389380530974</v>
      </c>
      <c r="L9" s="500">
        <v>11.5</v>
      </c>
      <c r="M9" s="495">
        <v>1202</v>
      </c>
      <c r="N9" s="495">
        <v>1202</v>
      </c>
      <c r="O9" s="586">
        <v>4</v>
      </c>
      <c r="P9" s="495">
        <v>4</v>
      </c>
    </row>
    <row r="10" spans="1:16" ht="15">
      <c r="A10" s="497" t="s">
        <v>2</v>
      </c>
      <c r="B10" s="498">
        <v>395</v>
      </c>
      <c r="C10" s="499">
        <v>395</v>
      </c>
      <c r="D10" s="499">
        <v>395</v>
      </c>
      <c r="E10" s="492">
        <v>1232.1</v>
      </c>
      <c r="F10" s="493">
        <v>1151.4</v>
      </c>
      <c r="G10" s="492">
        <v>3.4</v>
      </c>
      <c r="H10" s="493">
        <v>3.1</v>
      </c>
      <c r="I10" s="492">
        <v>3.4</v>
      </c>
      <c r="J10" s="493">
        <v>3.2</v>
      </c>
      <c r="K10" s="494">
        <f t="shared" si="0"/>
        <v>8.60759493670886</v>
      </c>
      <c r="L10" s="500">
        <v>8</v>
      </c>
      <c r="M10" s="496">
        <v>495.6</v>
      </c>
      <c r="N10" s="495">
        <v>482</v>
      </c>
      <c r="O10" s="586">
        <v>1</v>
      </c>
      <c r="P10" s="495">
        <v>1</v>
      </c>
    </row>
    <row r="11" spans="1:16" ht="15">
      <c r="A11" s="497" t="s">
        <v>3</v>
      </c>
      <c r="B11" s="498">
        <v>690</v>
      </c>
      <c r="C11" s="499">
        <v>690</v>
      </c>
      <c r="D11" s="499">
        <v>690</v>
      </c>
      <c r="E11" s="492">
        <v>2409.2</v>
      </c>
      <c r="F11" s="493">
        <v>2146.8</v>
      </c>
      <c r="G11" s="492">
        <v>6.2</v>
      </c>
      <c r="H11" s="493">
        <v>4.8</v>
      </c>
      <c r="I11" s="492">
        <v>5.4</v>
      </c>
      <c r="J11" s="493">
        <v>4.2</v>
      </c>
      <c r="K11" s="494">
        <f t="shared" si="0"/>
        <v>8.985507246376812</v>
      </c>
      <c r="L11" s="500">
        <v>7</v>
      </c>
      <c r="M11" s="495">
        <v>984</v>
      </c>
      <c r="N11" s="495">
        <v>790</v>
      </c>
      <c r="O11" s="586">
        <v>3</v>
      </c>
      <c r="P11" s="495">
        <v>2</v>
      </c>
    </row>
    <row r="12" spans="1:16" ht="15">
      <c r="A12" s="497" t="s">
        <v>19</v>
      </c>
      <c r="B12" s="498">
        <v>473</v>
      </c>
      <c r="C12" s="499">
        <v>482</v>
      </c>
      <c r="D12" s="499">
        <v>482</v>
      </c>
      <c r="E12" s="492">
        <v>1990</v>
      </c>
      <c r="F12" s="493">
        <v>1908.2</v>
      </c>
      <c r="G12" s="492">
        <v>5.4</v>
      </c>
      <c r="H12" s="493">
        <v>5.2</v>
      </c>
      <c r="I12" s="492">
        <v>5.2</v>
      </c>
      <c r="J12" s="493">
        <v>5.2</v>
      </c>
      <c r="K12" s="494">
        <f t="shared" si="0"/>
        <v>11.203319502074688</v>
      </c>
      <c r="L12" s="500">
        <v>10.9</v>
      </c>
      <c r="M12" s="495">
        <v>1877.7</v>
      </c>
      <c r="N12" s="495">
        <v>1914.4</v>
      </c>
      <c r="O12" s="586">
        <v>5</v>
      </c>
      <c r="P12" s="495">
        <v>4.9</v>
      </c>
    </row>
    <row r="13" spans="1:16" ht="15">
      <c r="A13" s="497" t="s">
        <v>4</v>
      </c>
      <c r="B13" s="498">
        <v>733</v>
      </c>
      <c r="C13" s="499">
        <v>751</v>
      </c>
      <c r="D13" s="499">
        <v>751</v>
      </c>
      <c r="E13" s="492">
        <v>2300</v>
      </c>
      <c r="F13" s="493">
        <v>2296</v>
      </c>
      <c r="G13" s="492">
        <v>8</v>
      </c>
      <c r="H13" s="493">
        <v>7.9</v>
      </c>
      <c r="I13" s="492">
        <v>7.6</v>
      </c>
      <c r="J13" s="493">
        <v>7.2</v>
      </c>
      <c r="K13" s="494">
        <f t="shared" si="0"/>
        <v>10.652463382157125</v>
      </c>
      <c r="L13" s="500">
        <v>9.5</v>
      </c>
      <c r="M13" s="495">
        <v>1006</v>
      </c>
      <c r="N13" s="496">
        <v>963</v>
      </c>
      <c r="O13" s="586">
        <v>3.5</v>
      </c>
      <c r="P13" s="495">
        <v>3</v>
      </c>
    </row>
    <row r="14" spans="1:16" ht="15">
      <c r="A14" s="497" t="s">
        <v>5</v>
      </c>
      <c r="B14" s="498">
        <v>2742</v>
      </c>
      <c r="C14" s="499">
        <v>2742</v>
      </c>
      <c r="D14" s="499">
        <v>2742</v>
      </c>
      <c r="E14" s="492">
        <v>1906.9</v>
      </c>
      <c r="F14" s="493">
        <v>1950</v>
      </c>
      <c r="G14" s="492">
        <v>25</v>
      </c>
      <c r="H14" s="493">
        <v>25.9</v>
      </c>
      <c r="I14" s="492">
        <v>21</v>
      </c>
      <c r="J14" s="493">
        <v>21</v>
      </c>
      <c r="K14" s="494">
        <f t="shared" si="0"/>
        <v>9.11743253099927</v>
      </c>
      <c r="L14" s="500">
        <v>9.4</v>
      </c>
      <c r="M14" s="496">
        <v>220</v>
      </c>
      <c r="N14" s="495">
        <v>220</v>
      </c>
      <c r="O14" s="586">
        <v>10</v>
      </c>
      <c r="P14" s="495">
        <v>10</v>
      </c>
    </row>
    <row r="15" spans="1:16" ht="15">
      <c r="A15" s="497" t="s">
        <v>6</v>
      </c>
      <c r="B15" s="498">
        <v>549</v>
      </c>
      <c r="C15" s="499">
        <v>546</v>
      </c>
      <c r="D15" s="499">
        <v>545</v>
      </c>
      <c r="E15" s="492">
        <v>1527.1</v>
      </c>
      <c r="F15" s="493">
        <v>1772.3</v>
      </c>
      <c r="G15" s="492">
        <v>4.8</v>
      </c>
      <c r="H15" s="493">
        <v>5.9</v>
      </c>
      <c r="I15" s="492">
        <v>4.3</v>
      </c>
      <c r="J15" s="493">
        <v>5.6</v>
      </c>
      <c r="K15" s="494">
        <f t="shared" si="0"/>
        <v>8.807339449541283</v>
      </c>
      <c r="L15" s="500">
        <v>8.8</v>
      </c>
      <c r="M15" s="495">
        <v>84.6</v>
      </c>
      <c r="N15" s="495">
        <v>83.2</v>
      </c>
      <c r="O15" s="586">
        <v>0.3</v>
      </c>
      <c r="P15" s="495">
        <v>0.3</v>
      </c>
    </row>
    <row r="16" spans="1:16" ht="15" customHeight="1">
      <c r="A16" s="497" t="s">
        <v>7</v>
      </c>
      <c r="B16" s="498">
        <v>643</v>
      </c>
      <c r="C16" s="499">
        <v>578</v>
      </c>
      <c r="D16" s="499">
        <v>578</v>
      </c>
      <c r="E16" s="492">
        <v>1981.4</v>
      </c>
      <c r="F16" s="493">
        <v>2421.1</v>
      </c>
      <c r="G16" s="492">
        <v>5.3</v>
      </c>
      <c r="H16" s="493">
        <v>6.9</v>
      </c>
      <c r="I16" s="492">
        <v>4.6</v>
      </c>
      <c r="J16" s="493">
        <v>6</v>
      </c>
      <c r="K16" s="494">
        <f t="shared" si="0"/>
        <v>9.16955017301038</v>
      </c>
      <c r="L16" s="500">
        <v>11</v>
      </c>
      <c r="M16" s="495">
        <v>3748</v>
      </c>
      <c r="N16" s="495">
        <v>3840</v>
      </c>
      <c r="O16" s="638">
        <v>14</v>
      </c>
      <c r="P16" s="639">
        <v>12</v>
      </c>
    </row>
    <row r="17" spans="1:16" ht="15">
      <c r="A17" s="497" t="s">
        <v>8</v>
      </c>
      <c r="B17" s="498">
        <v>980</v>
      </c>
      <c r="C17" s="499">
        <v>1000</v>
      </c>
      <c r="D17" s="499">
        <v>1000</v>
      </c>
      <c r="E17" s="492">
        <v>4824</v>
      </c>
      <c r="F17" s="493">
        <v>4576</v>
      </c>
      <c r="G17" s="492">
        <v>20.3</v>
      </c>
      <c r="H17" s="493">
        <v>13.7</v>
      </c>
      <c r="I17" s="492">
        <v>20.1</v>
      </c>
      <c r="J17" s="493">
        <v>13.4</v>
      </c>
      <c r="K17" s="494">
        <f t="shared" si="0"/>
        <v>20.3</v>
      </c>
      <c r="L17" s="500">
        <v>13.9</v>
      </c>
      <c r="M17" s="495">
        <v>1508</v>
      </c>
      <c r="N17" s="495">
        <v>1381</v>
      </c>
      <c r="O17" s="501">
        <v>5</v>
      </c>
      <c r="P17" s="502">
        <v>5</v>
      </c>
    </row>
    <row r="18" spans="1:16" ht="15">
      <c r="A18" s="497" t="s">
        <v>9</v>
      </c>
      <c r="B18" s="498">
        <v>562</v>
      </c>
      <c r="C18" s="499">
        <v>480</v>
      </c>
      <c r="D18" s="499">
        <v>480</v>
      </c>
      <c r="E18" s="492">
        <v>1467.3</v>
      </c>
      <c r="F18" s="493">
        <v>1429.5</v>
      </c>
      <c r="G18" s="492">
        <v>3.6</v>
      </c>
      <c r="H18" s="493">
        <v>3.3</v>
      </c>
      <c r="I18" s="492">
        <v>3.3</v>
      </c>
      <c r="J18" s="493">
        <v>3</v>
      </c>
      <c r="K18" s="494">
        <f t="shared" si="0"/>
        <v>7.500000000000001</v>
      </c>
      <c r="L18" s="500">
        <v>7.1</v>
      </c>
      <c r="M18" s="496">
        <v>1758.4</v>
      </c>
      <c r="N18" s="495">
        <v>1681.1</v>
      </c>
      <c r="O18" s="501">
        <v>5.2</v>
      </c>
      <c r="P18" s="502">
        <v>4.7</v>
      </c>
    </row>
    <row r="19" spans="1:16" ht="15">
      <c r="A19" s="497" t="s">
        <v>77</v>
      </c>
      <c r="B19" s="498">
        <v>1293</v>
      </c>
      <c r="C19" s="499">
        <v>1203</v>
      </c>
      <c r="D19" s="499">
        <v>1203</v>
      </c>
      <c r="E19" s="492">
        <v>3668</v>
      </c>
      <c r="F19" s="493">
        <v>3667</v>
      </c>
      <c r="G19" s="492">
        <v>9.2</v>
      </c>
      <c r="H19" s="493">
        <v>8.4</v>
      </c>
      <c r="I19" s="492">
        <v>5.8</v>
      </c>
      <c r="J19" s="493">
        <v>6.7</v>
      </c>
      <c r="K19" s="494">
        <f t="shared" si="0"/>
        <v>7.647547797173732</v>
      </c>
      <c r="L19" s="500">
        <v>6.8</v>
      </c>
      <c r="M19" s="495">
        <v>1105</v>
      </c>
      <c r="N19" s="495">
        <v>1105</v>
      </c>
      <c r="O19" s="501">
        <v>4</v>
      </c>
      <c r="P19" s="502">
        <v>4</v>
      </c>
    </row>
    <row r="20" spans="1:16" ht="15">
      <c r="A20" s="497" t="s">
        <v>10</v>
      </c>
      <c r="B20" s="498">
        <v>1284</v>
      </c>
      <c r="C20" s="499">
        <v>1267</v>
      </c>
      <c r="D20" s="499">
        <v>1267</v>
      </c>
      <c r="E20" s="492">
        <v>4179</v>
      </c>
      <c r="F20" s="493">
        <v>4445</v>
      </c>
      <c r="G20" s="492">
        <v>11.7</v>
      </c>
      <c r="H20" s="493">
        <v>11.4</v>
      </c>
      <c r="I20" s="492">
        <v>8.7</v>
      </c>
      <c r="J20" s="493">
        <v>10</v>
      </c>
      <c r="K20" s="494">
        <f t="shared" si="0"/>
        <v>9.234411996842937</v>
      </c>
      <c r="L20" s="500">
        <v>9.1</v>
      </c>
      <c r="M20" s="495">
        <v>307</v>
      </c>
      <c r="N20" s="495">
        <v>297</v>
      </c>
      <c r="O20" s="501">
        <v>1</v>
      </c>
      <c r="P20" s="502">
        <v>1</v>
      </c>
    </row>
    <row r="21" spans="1:16" ht="15" customHeight="1">
      <c r="A21" s="497" t="s">
        <v>11</v>
      </c>
      <c r="B21" s="498">
        <v>593</v>
      </c>
      <c r="C21" s="499">
        <v>617</v>
      </c>
      <c r="D21" s="499">
        <v>617</v>
      </c>
      <c r="E21" s="492">
        <v>1530.5</v>
      </c>
      <c r="F21" s="493">
        <v>1318.8</v>
      </c>
      <c r="G21" s="492">
        <v>3.4</v>
      </c>
      <c r="H21" s="493">
        <v>3.7</v>
      </c>
      <c r="I21" s="492">
        <v>2.7</v>
      </c>
      <c r="J21" s="493">
        <v>3.2</v>
      </c>
      <c r="K21" s="494">
        <f t="shared" si="0"/>
        <v>5.510534846029173</v>
      </c>
      <c r="L21" s="500">
        <v>6.2</v>
      </c>
      <c r="M21" s="495">
        <v>520.5</v>
      </c>
      <c r="N21" s="496">
        <v>537.7</v>
      </c>
      <c r="O21" s="501">
        <v>1.5</v>
      </c>
      <c r="P21" s="502">
        <v>1.8</v>
      </c>
    </row>
    <row r="22" spans="1:16" ht="15">
      <c r="A22" s="497" t="s">
        <v>21</v>
      </c>
      <c r="B22" s="498">
        <v>998</v>
      </c>
      <c r="C22" s="499">
        <v>1037</v>
      </c>
      <c r="D22" s="499">
        <v>1037</v>
      </c>
      <c r="E22" s="492">
        <v>3504</v>
      </c>
      <c r="F22" s="493">
        <v>2381</v>
      </c>
      <c r="G22" s="492">
        <v>9.9</v>
      </c>
      <c r="H22" s="493">
        <v>9.2</v>
      </c>
      <c r="I22" s="492">
        <v>9.4</v>
      </c>
      <c r="J22" s="493">
        <v>8.7</v>
      </c>
      <c r="K22" s="494">
        <f t="shared" si="0"/>
        <v>9.546769527483125</v>
      </c>
      <c r="L22" s="500">
        <v>9.2</v>
      </c>
      <c r="M22" s="496">
        <v>2177</v>
      </c>
      <c r="N22" s="495">
        <v>2152</v>
      </c>
      <c r="O22" s="501">
        <v>7</v>
      </c>
      <c r="P22" s="502">
        <v>7.5</v>
      </c>
    </row>
    <row r="23" spans="1:16" ht="15">
      <c r="A23" s="497" t="s">
        <v>79</v>
      </c>
      <c r="B23" s="498">
        <v>1878</v>
      </c>
      <c r="C23" s="499">
        <v>1708</v>
      </c>
      <c r="D23" s="499">
        <v>1693</v>
      </c>
      <c r="E23" s="493">
        <v>10244</v>
      </c>
      <c r="F23" s="493">
        <v>11507</v>
      </c>
      <c r="G23" s="492">
        <v>29.4</v>
      </c>
      <c r="H23" s="493">
        <v>30.9</v>
      </c>
      <c r="I23" s="492">
        <v>26.3</v>
      </c>
      <c r="J23" s="493">
        <v>28.8</v>
      </c>
      <c r="K23" s="494">
        <f t="shared" si="0"/>
        <v>17.365623154164204</v>
      </c>
      <c r="L23" s="500">
        <v>16.5</v>
      </c>
      <c r="M23" s="495">
        <v>1074</v>
      </c>
      <c r="N23" s="495">
        <v>925.1</v>
      </c>
      <c r="O23" s="501">
        <v>2.3</v>
      </c>
      <c r="P23" s="502">
        <v>2.1</v>
      </c>
    </row>
    <row r="24" spans="1:16" ht="15">
      <c r="A24" s="497" t="s">
        <v>12</v>
      </c>
      <c r="B24" s="498">
        <v>445</v>
      </c>
      <c r="C24" s="499">
        <v>403</v>
      </c>
      <c r="D24" s="499">
        <v>403</v>
      </c>
      <c r="E24" s="492">
        <v>1468.9</v>
      </c>
      <c r="F24" s="493">
        <v>1176.6</v>
      </c>
      <c r="G24" s="492">
        <v>3.7</v>
      </c>
      <c r="H24" s="493">
        <v>3.6</v>
      </c>
      <c r="I24" s="492">
        <v>2.2</v>
      </c>
      <c r="J24" s="493">
        <v>2.2</v>
      </c>
      <c r="K24" s="494">
        <f t="shared" si="0"/>
        <v>9.181141439205957</v>
      </c>
      <c r="L24" s="500">
        <v>8.9</v>
      </c>
      <c r="M24" s="495">
        <v>709.3</v>
      </c>
      <c r="N24" s="495">
        <v>696.7</v>
      </c>
      <c r="O24" s="501">
        <v>1.7</v>
      </c>
      <c r="P24" s="502">
        <v>1.7</v>
      </c>
    </row>
    <row r="25" spans="1:16" ht="15">
      <c r="A25" s="497" t="s">
        <v>13</v>
      </c>
      <c r="B25" s="498">
        <v>1440</v>
      </c>
      <c r="C25" s="499">
        <v>1477</v>
      </c>
      <c r="D25" s="499">
        <v>1473</v>
      </c>
      <c r="E25" s="493">
        <v>6811.8</v>
      </c>
      <c r="F25" s="493">
        <v>5771.5</v>
      </c>
      <c r="G25" s="492">
        <v>20.8</v>
      </c>
      <c r="H25" s="493">
        <v>18</v>
      </c>
      <c r="I25" s="492">
        <v>19.1</v>
      </c>
      <c r="J25" s="493">
        <v>16.6</v>
      </c>
      <c r="K25" s="494">
        <f t="shared" si="0"/>
        <v>14.120841819416158</v>
      </c>
      <c r="L25" s="500">
        <v>13</v>
      </c>
      <c r="M25" s="495"/>
      <c r="N25" s="495"/>
      <c r="O25" s="617"/>
      <c r="P25" s="618"/>
    </row>
    <row r="26" spans="1:16" ht="15">
      <c r="A26" s="497" t="s">
        <v>80</v>
      </c>
      <c r="B26" s="498">
        <v>537</v>
      </c>
      <c r="C26" s="499">
        <v>784</v>
      </c>
      <c r="D26" s="499">
        <v>784</v>
      </c>
      <c r="E26" s="492">
        <v>1417.5</v>
      </c>
      <c r="F26" s="493">
        <v>1113</v>
      </c>
      <c r="G26" s="492">
        <v>6.1</v>
      </c>
      <c r="H26" s="493">
        <v>4.8</v>
      </c>
      <c r="I26" s="492">
        <v>5.6</v>
      </c>
      <c r="J26" s="493">
        <v>4.2</v>
      </c>
      <c r="K26" s="494">
        <f t="shared" si="0"/>
        <v>7.780612244897958</v>
      </c>
      <c r="L26" s="500">
        <v>8.9</v>
      </c>
      <c r="M26" s="495">
        <v>3776</v>
      </c>
      <c r="N26" s="495">
        <v>3834</v>
      </c>
      <c r="O26" s="586">
        <v>10</v>
      </c>
      <c r="P26" s="495">
        <v>10</v>
      </c>
    </row>
    <row r="27" spans="1:16" ht="15">
      <c r="A27" s="497" t="s">
        <v>14</v>
      </c>
      <c r="B27" s="498">
        <v>4388</v>
      </c>
      <c r="C27" s="499">
        <v>4619</v>
      </c>
      <c r="D27" s="499">
        <v>4619</v>
      </c>
      <c r="E27" s="492">
        <v>22951</v>
      </c>
      <c r="F27" s="493">
        <v>16157</v>
      </c>
      <c r="G27" s="492">
        <v>85</v>
      </c>
      <c r="H27" s="493">
        <v>62</v>
      </c>
      <c r="I27" s="492">
        <v>62</v>
      </c>
      <c r="J27" s="493">
        <v>58</v>
      </c>
      <c r="K27" s="494">
        <f t="shared" si="0"/>
        <v>18.40225156960381</v>
      </c>
      <c r="L27" s="500">
        <v>15.2</v>
      </c>
      <c r="M27" s="495">
        <v>1762</v>
      </c>
      <c r="N27" s="495">
        <v>1786</v>
      </c>
      <c r="O27" s="586">
        <v>6</v>
      </c>
      <c r="P27" s="495">
        <v>6</v>
      </c>
    </row>
    <row r="28" spans="1:16" ht="0.75" customHeight="1" thickBot="1">
      <c r="A28" s="503" t="s">
        <v>127</v>
      </c>
      <c r="B28" s="504">
        <v>100</v>
      </c>
      <c r="C28" s="505">
        <v>100</v>
      </c>
      <c r="D28" s="505">
        <v>100</v>
      </c>
      <c r="E28" s="506">
        <v>68</v>
      </c>
      <c r="F28" s="507">
        <v>0</v>
      </c>
      <c r="G28" s="506">
        <v>0.7</v>
      </c>
      <c r="H28" s="507">
        <v>0.7</v>
      </c>
      <c r="I28" s="506">
        <v>2.4</v>
      </c>
      <c r="J28" s="508">
        <v>2.4</v>
      </c>
      <c r="K28" s="509">
        <f t="shared" si="0"/>
        <v>6.999999999999999</v>
      </c>
      <c r="L28" s="510">
        <v>6.999999999999999</v>
      </c>
      <c r="M28" s="511"/>
      <c r="N28" s="512"/>
      <c r="O28" s="513"/>
      <c r="P28" s="514"/>
    </row>
    <row r="29" spans="1:16" ht="15" thickBot="1">
      <c r="A29" s="515" t="s">
        <v>128</v>
      </c>
      <c r="B29" s="516">
        <f>SUM(B7:B28)</f>
        <v>23107</v>
      </c>
      <c r="C29" s="517">
        <v>23104</v>
      </c>
      <c r="D29" s="517">
        <f>SUM(D7:D27)</f>
        <v>23084</v>
      </c>
      <c r="E29" s="518">
        <f>SUM(E7:E27)</f>
        <v>82966.5</v>
      </c>
      <c r="F29" s="519">
        <f>SUM(F7:F28)</f>
        <v>74669.79999999999</v>
      </c>
      <c r="G29" s="518">
        <f>SUM(G7:G28)</f>
        <v>288.2</v>
      </c>
      <c r="H29" s="519">
        <f>SUM(H7:H28)</f>
        <v>254.60000000000002</v>
      </c>
      <c r="I29" s="518">
        <f>SUM(I7:I28)</f>
        <v>243.3</v>
      </c>
      <c r="J29" s="520">
        <f>SUM(J7:J28)</f>
        <v>230.8</v>
      </c>
      <c r="K29" s="521">
        <f t="shared" si="0"/>
        <v>12.48483798301854</v>
      </c>
      <c r="L29" s="522">
        <v>12.1</v>
      </c>
      <c r="M29" s="518">
        <f>SUM(M7:M28)</f>
        <v>25090.100000000002</v>
      </c>
      <c r="N29" s="518">
        <f>SUM(N7:N28)</f>
        <v>24773.000000000004</v>
      </c>
      <c r="O29" s="523">
        <f>SUM(O7:O28)</f>
        <v>87.5</v>
      </c>
      <c r="P29" s="519">
        <f>SUM(P7:P28)</f>
        <v>84.5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2018-10-29T06:53:12Z</cp:lastPrinted>
  <dcterms:created xsi:type="dcterms:W3CDTF">2017-08-13T06:13:14Z</dcterms:created>
  <dcterms:modified xsi:type="dcterms:W3CDTF">2018-11-02T06:49:11Z</dcterms:modified>
  <cp:category/>
  <cp:version/>
  <cp:contentType/>
  <cp:contentStatus/>
</cp:coreProperties>
</file>